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146" sheetId="1" r:id="rId1"/>
  </sheets>
  <definedNames/>
  <calcPr fullCalcOnLoad="1"/>
</workbook>
</file>

<file path=xl/sharedStrings.xml><?xml version="1.0" encoding="utf-8"?>
<sst xmlns="http://schemas.openxmlformats.org/spreadsheetml/2006/main" count="196" uniqueCount="115">
  <si>
    <t xml:space="preserve">AG.  STATISTICS YEARBOOK 2002     147   </t>
  </si>
  <si>
    <t>鵝</t>
  </si>
  <si>
    <t>Grand Total</t>
  </si>
  <si>
    <t>Geese</t>
  </si>
  <si>
    <t>Turkeys</t>
  </si>
  <si>
    <t>Total</t>
  </si>
  <si>
    <t>Layer</t>
  </si>
  <si>
    <t>Broiler</t>
  </si>
  <si>
    <t>Colorful Broiler</t>
  </si>
  <si>
    <t>Tsaiya</t>
  </si>
  <si>
    <t>Mule-Duck</t>
  </si>
  <si>
    <t>Year, District</t>
  </si>
  <si>
    <t>屠體重量</t>
  </si>
  <si>
    <t>隻數</t>
  </si>
  <si>
    <t>Carcass</t>
  </si>
  <si>
    <t>Head</t>
  </si>
  <si>
    <t>Weight</t>
  </si>
  <si>
    <t>千隻</t>
  </si>
  <si>
    <t>公噸</t>
  </si>
  <si>
    <t>1,000head</t>
  </si>
  <si>
    <t>m.t.</t>
  </si>
  <si>
    <t xml:space="preserve">        1990</t>
  </si>
  <si>
    <t xml:space="preserve">        1991</t>
  </si>
  <si>
    <t xml:space="preserve">        1992</t>
  </si>
  <si>
    <t xml:space="preserve">        1993</t>
  </si>
  <si>
    <t xml:space="preserve">        1994</t>
  </si>
  <si>
    <t xml:space="preserve">        1995</t>
  </si>
  <si>
    <t xml:space="preserve">        1996</t>
  </si>
  <si>
    <t xml:space="preserve">        1997</t>
  </si>
  <si>
    <t xml:space="preserve">        1998</t>
  </si>
  <si>
    <t xml:space="preserve">        1999</t>
  </si>
  <si>
    <t xml:space="preserve">        2000</t>
  </si>
  <si>
    <t xml:space="preserve">        2001</t>
  </si>
  <si>
    <t xml:space="preserve"> Taipei City</t>
  </si>
  <si>
    <t xml:space="preserve"> Kaohsiung City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</si>
  <si>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</si>
  <si>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</si>
  <si>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</si>
  <si>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</si>
  <si>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</si>
  <si>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</si>
  <si>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</si>
  <si>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</si>
  <si>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</si>
  <si>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</si>
  <si>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</si>
  <si>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</si>
  <si>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</si>
  <si>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</si>
  <si>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</si>
  <si>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</si>
  <si>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</si>
  <si>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</si>
  <si>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</si>
  <si>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</si>
  <si>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</si>
  <si>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</si>
  <si>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 146     91</t>
    </r>
    <r>
      <rPr>
        <sz val="8"/>
        <rFont val="標楷體"/>
        <family val="4"/>
      </rPr>
      <t>年農業統計年報</t>
    </r>
  </si>
  <si>
    <r>
      <t xml:space="preserve">4.  </t>
    </r>
    <r>
      <rPr>
        <sz val="14"/>
        <rFont val="標楷體"/>
        <family val="4"/>
      </rPr>
      <t>家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禽</t>
    </r>
  </si>
  <si>
    <t>4.  Poultry</t>
  </si>
  <si>
    <r>
      <t xml:space="preserve"> (2)  </t>
    </r>
    <r>
      <rPr>
        <sz val="10"/>
        <rFont val="標楷體"/>
        <family val="4"/>
      </rPr>
      <t>屠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宰</t>
    </r>
  </si>
  <si>
    <t>(2)  Head Slaughtered</t>
  </si>
  <si>
    <r>
      <t>總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計</t>
    </r>
  </si>
  <si>
    <r>
      <t>雞</t>
    </r>
    <r>
      <rPr>
        <sz val="8"/>
        <rFont val="Times New Roman"/>
        <family val="1"/>
      </rPr>
      <t xml:space="preserve">                          Chicken</t>
    </r>
  </si>
  <si>
    <r>
      <t>鴨</t>
    </r>
    <r>
      <rPr>
        <sz val="8"/>
        <rFont val="Times New Roman"/>
        <family val="1"/>
      </rPr>
      <t xml:space="preserve">                    Ducks</t>
    </r>
  </si>
  <si>
    <r>
      <t>火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雞</t>
    </r>
  </si>
  <si>
    <r>
      <t>合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計</t>
    </r>
  </si>
  <si>
    <r>
      <t>蛋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雞</t>
    </r>
  </si>
  <si>
    <r>
      <t>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色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雞</t>
    </r>
  </si>
  <si>
    <r>
      <t xml:space="preserve"> </t>
    </r>
    <r>
      <rPr>
        <sz val="8"/>
        <rFont val="標楷體"/>
        <family val="4"/>
      </rPr>
      <t>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色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雞</t>
    </r>
  </si>
  <si>
    <r>
      <t>合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計</t>
    </r>
  </si>
  <si>
    <r>
      <t>蛋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鴨</t>
    </r>
  </si>
  <si>
    <r>
      <t>肉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鴨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</si>
  <si>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</si>
  <si>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隻數</t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</si>
  <si>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79    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</si>
  <si>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80        </t>
    </r>
    <r>
      <rPr>
        <sz val="8"/>
        <rFont val="標楷體"/>
        <family val="4"/>
      </rPr>
      <t>年</t>
    </r>
  </si>
  <si>
    <t>民  國    81        年</t>
  </si>
  <si>
    <r>
      <t xml:space="preserve">民  國    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 xml:space="preserve">        年</t>
    </r>
  </si>
  <si>
    <t xml:space="preserve">        2002</t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</si>
  <si>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</si>
  <si>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>高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</si>
  <si>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計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</si>
  <si>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</si>
  <si>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宜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</si>
  <si>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桃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</si>
  <si>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</si>
  <si>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</si>
  <si>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</si>
  <si>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</si>
  <si>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</si>
  <si>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雲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</si>
  <si>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嘉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</si>
  <si>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</si>
  <si>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高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</si>
  <si>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屏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</si>
  <si>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</si>
  <si>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</si>
  <si>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澎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</si>
  <si>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</si>
  <si>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</si>
  <si>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</si>
  <si>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嘉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</si>
  <si>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</si>
  <si>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1. 91</t>
    </r>
    <r>
      <rPr>
        <sz val="8"/>
        <rFont val="標楷體"/>
        <family val="4"/>
      </rPr>
      <t>年家禽每隻屠宰活體重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蛋雞</t>
    </r>
    <r>
      <rPr>
        <sz val="8"/>
        <rFont val="Times New Roman"/>
        <family val="1"/>
      </rPr>
      <t>1.5</t>
    </r>
    <r>
      <rPr>
        <sz val="8"/>
        <rFont val="標楷體"/>
        <family val="4"/>
      </rPr>
      <t>公斤、屠宰率</t>
    </r>
    <r>
      <rPr>
        <sz val="8"/>
        <rFont val="Times New Roman"/>
        <family val="1"/>
      </rPr>
      <t>60%</t>
    </r>
    <r>
      <rPr>
        <sz val="8"/>
        <rFont val="標楷體"/>
        <family val="4"/>
      </rPr>
      <t>、白色肉雞</t>
    </r>
    <r>
      <rPr>
        <sz val="8"/>
        <rFont val="Times New Roman"/>
        <family val="1"/>
      </rPr>
      <t>1.8</t>
    </r>
    <r>
      <rPr>
        <sz val="8"/>
        <rFont val="標楷體"/>
        <family val="4"/>
      </rPr>
      <t>公斤、有色肉雞</t>
    </r>
    <r>
      <rPr>
        <sz val="8"/>
        <rFont val="Times New Roman"/>
        <family val="1"/>
      </rPr>
      <t>2.4</t>
    </r>
    <r>
      <rPr>
        <sz val="8"/>
        <rFont val="標楷體"/>
        <family val="4"/>
      </rPr>
      <t>公斤、屠宰率均為</t>
    </r>
    <r>
      <rPr>
        <sz val="8"/>
        <rFont val="Times New Roman"/>
        <family val="1"/>
      </rPr>
      <t>80%</t>
    </r>
    <r>
      <rPr>
        <sz val="8"/>
        <rFont val="標楷體"/>
        <family val="4"/>
      </rPr>
      <t>。</t>
    </r>
    <r>
      <rPr>
        <sz val="8"/>
        <rFont val="Times New Roman"/>
        <family val="1"/>
      </rPr>
      <t xml:space="preserve"> </t>
    </r>
  </si>
  <si>
    <t xml:space="preserve">   Note  :1. In 2002, the live weight and the weight percentage of poultry are respectively as follows.</t>
  </si>
  <si>
    <r>
      <t xml:space="preserve">            </t>
    </r>
    <r>
      <rPr>
        <sz val="8"/>
        <rFont val="標楷體"/>
        <family val="4"/>
      </rPr>
      <t>蛋鴨</t>
    </r>
    <r>
      <rPr>
        <sz val="8"/>
        <rFont val="Times New Roman"/>
        <family val="1"/>
      </rPr>
      <t>1.5</t>
    </r>
    <r>
      <rPr>
        <sz val="8"/>
        <rFont val="標楷體"/>
        <family val="4"/>
      </rPr>
      <t>公斤，屠宰率</t>
    </r>
    <r>
      <rPr>
        <sz val="8"/>
        <rFont val="Times New Roman"/>
        <family val="1"/>
      </rPr>
      <t>64.5%</t>
    </r>
    <r>
      <rPr>
        <sz val="8"/>
        <rFont val="標楷體"/>
        <family val="4"/>
      </rPr>
      <t>。肉鴨</t>
    </r>
    <r>
      <rPr>
        <sz val="8"/>
        <rFont val="Times New Roman"/>
        <family val="1"/>
      </rPr>
      <t>2.6</t>
    </r>
    <r>
      <rPr>
        <sz val="8"/>
        <rFont val="標楷體"/>
        <family val="4"/>
      </rPr>
      <t>公斤，屠宰率</t>
    </r>
    <r>
      <rPr>
        <sz val="8"/>
        <rFont val="Times New Roman"/>
        <family val="1"/>
      </rPr>
      <t>75%</t>
    </r>
    <r>
      <rPr>
        <sz val="8"/>
        <rFont val="標楷體"/>
        <family val="4"/>
      </rPr>
      <t>。鵝</t>
    </r>
    <r>
      <rPr>
        <sz val="8"/>
        <rFont val="Times New Roman"/>
        <family val="1"/>
      </rPr>
      <t>5.3</t>
    </r>
    <r>
      <rPr>
        <sz val="8"/>
        <rFont val="標楷體"/>
        <family val="4"/>
      </rPr>
      <t>公斤，屠宰率</t>
    </r>
    <r>
      <rPr>
        <sz val="8"/>
        <rFont val="Times New Roman"/>
        <family val="1"/>
      </rPr>
      <t>75%</t>
    </r>
    <r>
      <rPr>
        <sz val="8"/>
        <rFont val="標楷體"/>
        <family val="4"/>
      </rPr>
      <t>。火雞</t>
    </r>
    <r>
      <rPr>
        <sz val="8"/>
        <rFont val="Times New Roman"/>
        <family val="1"/>
      </rPr>
      <t>14</t>
    </r>
    <r>
      <rPr>
        <sz val="8"/>
        <rFont val="標楷體"/>
        <family val="4"/>
      </rPr>
      <t>公斤屠宰率</t>
    </r>
    <r>
      <rPr>
        <sz val="8"/>
        <rFont val="Times New Roman"/>
        <family val="1"/>
      </rPr>
      <t>78%</t>
    </r>
    <r>
      <rPr>
        <sz val="8"/>
        <rFont val="標楷體"/>
        <family val="4"/>
      </rPr>
      <t>。</t>
    </r>
  </si>
  <si>
    <t xml:space="preserve">             (1)layer 1.5kg,60%,(2)broiler 1.8kg,80%(3)colorful broiler 2.4kg,80%,(4)tsaiya 1.5kg,64.5%,</t>
  </si>
  <si>
    <r>
      <t xml:space="preserve">          2.</t>
    </r>
    <r>
      <rPr>
        <sz val="8"/>
        <rFont val="標楷體"/>
        <family val="4"/>
      </rPr>
      <t>蛋雞包括蛋種雞，白色肉雞包括肉種雞，肉鴨包括肉種鴨。</t>
    </r>
  </si>
  <si>
    <t xml:space="preserve">             (5)mule-duck 2.6kg,75%(6)geese 5.3kg,75%,(7)turkey 14kg,78%.</t>
  </si>
  <si>
    <r>
      <t xml:space="preserve">          3.87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含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前火雞每隻屠宰活體重以</t>
    </r>
    <r>
      <rPr>
        <sz val="8"/>
        <rFont val="Times New Roman"/>
        <family val="1"/>
      </rPr>
      <t>5.1</t>
    </r>
    <r>
      <rPr>
        <sz val="8"/>
        <rFont val="標楷體"/>
        <family val="4"/>
      </rPr>
      <t>公斤計。</t>
    </r>
  </si>
  <si>
    <t xml:space="preserve">              2. Layer include Breeder for Hen, Broiler include breeder for Chicken,Mule-Duck include Breeder for Duck.</t>
  </si>
  <si>
    <r>
      <t xml:space="preserve">   </t>
    </r>
    <r>
      <rPr>
        <sz val="8"/>
        <rFont val="標楷體"/>
        <family val="4"/>
      </rPr>
      <t>資料來源：行政院農業委員會中部辦公室。</t>
    </r>
  </si>
  <si>
    <t xml:space="preserve">              3. Before 1998,the live weight of turkey was 5.1kg.</t>
  </si>
  <si>
    <t xml:space="preserve">   Source : Central Region Office, COA, Executive Yuan.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</si>
</sst>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#\ ###"/>
    <numFmt numFmtId="179" formatCode="#\ ###\ ##\-"/>
    <numFmt numFmtId="180" formatCode="##\ ###\ ###"/>
    <numFmt numFmtId="181" formatCode="##\ ###\ ##0"/>
    <numFmt numFmtId="182" formatCode="#\ ###\ ###\ ###"/>
    <numFmt numFmtId="183" formatCode="_-* #\ ##0;\-* #\ ##0;_-* &quot;-&quot;_-;_-@_-"/>
    <numFmt numFmtId="184" formatCode="##\ ###\ ##0;\-##\ ###\ ##0;\-;"/>
    <numFmt numFmtId="185" formatCode="##\ ###\ ##0;;\-;"/>
    <numFmt numFmtId="186" formatCode="_-* #\ ##0_-;\-* #\ ##0_-;_-* &quot;-&quot;_-;_-@_-"/>
    <numFmt numFmtId="187" formatCode="0.00_);[Red]\(0.00\)"/>
    <numFmt numFmtId="188" formatCode="0.000_);[Red]\(0.000\)"/>
    <numFmt numFmtId="189" formatCode="0_);[Red]\(0\)"/>
  </numFmts>
  <fonts count="18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12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vertAlign val="superscript"/>
      <sz val="10"/>
      <name val="Times New Roman"/>
      <family val="1"/>
    </font>
    <font>
      <vertAlign val="superscript"/>
      <sz val="6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7" fillId="0" borderId="0" xfId="18" applyFont="1" applyFill="1" applyAlignment="1">
      <alignment/>
      <protection/>
    </xf>
    <xf numFmtId="0" fontId="7" fillId="0" borderId="0" xfId="18" applyFont="1" applyFill="1" applyBorder="1" applyAlignment="1">
      <alignment/>
      <protection/>
    </xf>
    <xf numFmtId="0" fontId="8" fillId="0" borderId="0" xfId="18" applyFont="1" applyFill="1" applyAlignment="1">
      <alignment/>
      <protection/>
    </xf>
    <xf numFmtId="0" fontId="5" fillId="0" borderId="0" xfId="0" applyFont="1" applyFill="1" applyAlignment="1" quotePrefix="1">
      <alignment horizontal="right" vertical="center"/>
    </xf>
    <xf numFmtId="0" fontId="10" fillId="0" borderId="0" xfId="18" applyFont="1" applyFill="1" applyBorder="1" applyAlignment="1">
      <alignment horizontal="centerContinuous" vertical="top"/>
      <protection/>
    </xf>
    <xf numFmtId="0" fontId="10" fillId="0" borderId="0" xfId="18" applyFont="1" applyFill="1" applyAlignment="1">
      <alignment horizontal="centerContinuous" vertical="top"/>
      <protection/>
    </xf>
    <xf numFmtId="0" fontId="11" fillId="0" borderId="0" xfId="18" applyFont="1" applyFill="1" applyAlignment="1">
      <alignment horizontal="centerContinuous" vertical="top"/>
      <protection/>
    </xf>
    <xf numFmtId="0" fontId="10" fillId="0" borderId="0" xfId="18" applyFont="1" applyFill="1" applyBorder="1" applyAlignment="1">
      <alignment vertical="top"/>
      <protection/>
    </xf>
    <xf numFmtId="0" fontId="7" fillId="0" borderId="0" xfId="18" applyFont="1" applyFill="1" applyBorder="1" applyAlignment="1">
      <alignment horizontal="centerContinuous" vertical="top"/>
      <protection/>
    </xf>
    <xf numFmtId="0" fontId="10" fillId="0" borderId="0" xfId="18" applyFont="1" applyFill="1" applyAlignment="1">
      <alignment vertical="top"/>
      <protection/>
    </xf>
    <xf numFmtId="0" fontId="11" fillId="0" borderId="0" xfId="18" applyFont="1" applyFill="1" applyAlignment="1">
      <alignment horizontal="centerContinuous"/>
      <protection/>
    </xf>
    <xf numFmtId="0" fontId="11" fillId="0" borderId="0" xfId="18" applyFont="1" applyFill="1" applyBorder="1" applyAlignment="1">
      <alignment/>
      <protection/>
    </xf>
    <xf numFmtId="0" fontId="7" fillId="0" borderId="0" xfId="18" applyFont="1" applyFill="1" applyBorder="1" applyAlignment="1">
      <alignment horizontal="centerContinuous"/>
      <protection/>
    </xf>
    <xf numFmtId="0" fontId="11" fillId="0" borderId="0" xfId="18" applyFont="1" applyFill="1" applyAlignment="1">
      <alignment/>
      <protection/>
    </xf>
    <xf numFmtId="0" fontId="5" fillId="0" borderId="1" xfId="18" applyFont="1" applyFill="1" applyBorder="1" applyAlignment="1">
      <alignment/>
      <protection/>
    </xf>
    <xf numFmtId="0" fontId="5" fillId="0" borderId="0" xfId="18" applyFont="1" applyFill="1" applyBorder="1" applyAlignment="1">
      <alignment/>
      <protection/>
    </xf>
    <xf numFmtId="0" fontId="5" fillId="0" borderId="0" xfId="18" applyFont="1" applyFill="1" applyAlignment="1">
      <alignment/>
      <protection/>
    </xf>
    <xf numFmtId="0" fontId="8" fillId="0" borderId="2" xfId="18" applyFont="1" applyFill="1" applyBorder="1" applyAlignment="1">
      <alignment/>
      <protection/>
    </xf>
    <xf numFmtId="0" fontId="4" fillId="0" borderId="0" xfId="18" applyFont="1" applyFill="1" applyBorder="1" applyAlignment="1">
      <alignment horizontal="centerContinuous"/>
      <protection/>
    </xf>
    <xf numFmtId="0" fontId="8" fillId="0" borderId="3" xfId="18" applyFont="1" applyFill="1" applyBorder="1" applyAlignment="1">
      <alignment horizontal="centerContinuous"/>
      <protection/>
    </xf>
    <xf numFmtId="0" fontId="4" fillId="0" borderId="4" xfId="18" applyFont="1" applyFill="1" applyBorder="1" applyAlignment="1">
      <alignment horizontal="centerContinuous"/>
      <protection/>
    </xf>
    <xf numFmtId="0" fontId="8" fillId="0" borderId="4" xfId="18" applyFont="1" applyFill="1" applyBorder="1" applyAlignment="1">
      <alignment horizontal="centerContinuous"/>
      <protection/>
    </xf>
    <xf numFmtId="0" fontId="8" fillId="0" borderId="5" xfId="18" applyFont="1" applyFill="1" applyBorder="1" applyAlignment="1">
      <alignment horizontal="centerContinuous"/>
      <protection/>
    </xf>
    <xf numFmtId="0" fontId="8" fillId="0" borderId="0" xfId="18" applyFont="1" applyFill="1" applyBorder="1" applyAlignment="1">
      <alignment horizontal="centerContinuous"/>
      <protection/>
    </xf>
    <xf numFmtId="0" fontId="8" fillId="0" borderId="0" xfId="18" applyFont="1" applyFill="1" applyBorder="1" applyAlignment="1">
      <alignment/>
      <protection/>
    </xf>
    <xf numFmtId="0" fontId="8" fillId="0" borderId="2" xfId="18" applyFont="1" applyFill="1" applyBorder="1" applyAlignment="1">
      <alignment horizontal="centerContinuous"/>
      <protection/>
    </xf>
    <xf numFmtId="0" fontId="7" fillId="0" borderId="2" xfId="18" applyFont="1" applyFill="1" applyBorder="1" applyAlignment="1">
      <alignment/>
      <protection/>
    </xf>
    <xf numFmtId="0" fontId="8" fillId="0" borderId="0" xfId="18" applyFont="1" applyFill="1" applyBorder="1" applyAlignment="1">
      <alignment horizontal="center"/>
      <protection/>
    </xf>
    <xf numFmtId="0" fontId="4" fillId="0" borderId="2" xfId="15" applyFont="1" applyBorder="1" applyAlignment="1" quotePrefix="1">
      <alignment horizontal="center" vertical="center"/>
      <protection/>
    </xf>
    <xf numFmtId="0" fontId="8" fillId="0" borderId="4" xfId="18" applyFont="1" applyFill="1" applyBorder="1" applyAlignment="1">
      <alignment/>
      <protection/>
    </xf>
    <xf numFmtId="0" fontId="8" fillId="0" borderId="5" xfId="18" applyFont="1" applyFill="1" applyBorder="1" applyAlignment="1">
      <alignment horizontal="center"/>
      <protection/>
    </xf>
    <xf numFmtId="0" fontId="8" fillId="0" borderId="4" xfId="18" applyFont="1" applyFill="1" applyBorder="1" applyAlignment="1">
      <alignment horizontal="center"/>
      <protection/>
    </xf>
    <xf numFmtId="0" fontId="8" fillId="0" borderId="6" xfId="18" applyFont="1" applyFill="1" applyBorder="1" applyAlignment="1">
      <alignment horizontal="center"/>
      <protection/>
    </xf>
    <xf numFmtId="0" fontId="8" fillId="0" borderId="0" xfId="15" applyFont="1" applyBorder="1" applyAlignment="1">
      <alignment horizontal="center" vertical="center"/>
      <protection/>
    </xf>
    <xf numFmtId="0" fontId="4" fillId="0" borderId="3" xfId="18" applyFont="1" applyFill="1" applyBorder="1" applyAlignment="1">
      <alignment horizontal="distributed"/>
      <protection/>
    </xf>
    <xf numFmtId="0" fontId="8" fillId="0" borderId="3" xfId="18" applyFont="1" applyFill="1" applyBorder="1" applyAlignment="1">
      <alignment horizontal="distributed"/>
      <protection/>
    </xf>
    <xf numFmtId="0" fontId="8" fillId="0" borderId="0" xfId="18" applyFont="1" applyFill="1" applyBorder="1" applyAlignment="1">
      <alignment horizontal="distributed"/>
      <protection/>
    </xf>
    <xf numFmtId="0" fontId="4" fillId="0" borderId="2" xfId="18" applyFont="1" applyFill="1" applyBorder="1" applyAlignment="1">
      <alignment horizontal="distributed"/>
      <protection/>
    </xf>
    <xf numFmtId="0" fontId="8" fillId="0" borderId="3" xfId="18" applyFont="1" applyFill="1" applyBorder="1" applyAlignment="1">
      <alignment horizontal="center"/>
      <protection/>
    </xf>
    <xf numFmtId="0" fontId="8" fillId="0" borderId="2" xfId="18" applyFont="1" applyFill="1" applyBorder="1" applyAlignment="1">
      <alignment horizontal="center"/>
      <protection/>
    </xf>
    <xf numFmtId="0" fontId="13" fillId="0" borderId="7" xfId="18" applyFont="1" applyFill="1" applyBorder="1" applyAlignment="1">
      <alignment/>
      <protection/>
    </xf>
    <xf numFmtId="0" fontId="8" fillId="0" borderId="8" xfId="18" applyFont="1" applyFill="1" applyBorder="1" applyAlignment="1">
      <alignment horizontal="center"/>
      <protection/>
    </xf>
    <xf numFmtId="0" fontId="8" fillId="0" borderId="7" xfId="18" applyFont="1" applyFill="1" applyBorder="1" applyAlignment="1">
      <alignment horizontal="center"/>
      <protection/>
    </xf>
    <xf numFmtId="0" fontId="8" fillId="0" borderId="1" xfId="18" applyFont="1" applyFill="1" applyBorder="1" applyAlignment="1">
      <alignment horizontal="center"/>
      <protection/>
    </xf>
    <xf numFmtId="0" fontId="14" fillId="0" borderId="2" xfId="18" applyFont="1" applyFill="1" applyBorder="1" applyAlignment="1">
      <alignment/>
      <protection/>
    </xf>
    <xf numFmtId="0" fontId="15" fillId="0" borderId="0" xfId="18" applyFont="1" applyFill="1" applyBorder="1" applyAlignment="1">
      <alignment horizontal="right"/>
      <protection/>
    </xf>
    <xf numFmtId="0" fontId="16" fillId="0" borderId="0" xfId="18" applyFont="1" applyFill="1" applyBorder="1" applyAlignment="1">
      <alignment horizontal="right"/>
      <protection/>
    </xf>
    <xf numFmtId="0" fontId="16" fillId="0" borderId="0" xfId="18" applyFont="1" applyFill="1" applyBorder="1" applyAlignment="1">
      <alignment horizontal="center"/>
      <protection/>
    </xf>
    <xf numFmtId="0" fontId="15" fillId="0" borderId="2" xfId="18" applyFont="1" applyFill="1" applyBorder="1" applyAlignment="1">
      <alignment horizontal="right"/>
      <protection/>
    </xf>
    <xf numFmtId="0" fontId="16" fillId="0" borderId="0" xfId="18" applyFont="1" applyFill="1" applyAlignment="1">
      <alignment/>
      <protection/>
    </xf>
    <xf numFmtId="0" fontId="16" fillId="0" borderId="2" xfId="18" applyFont="1" applyFill="1" applyBorder="1" applyAlignment="1">
      <alignment/>
      <protection/>
    </xf>
    <xf numFmtId="0" fontId="16" fillId="0" borderId="0" xfId="18" applyFont="1" applyFill="1" applyAlignment="1">
      <alignment horizontal="right"/>
      <protection/>
    </xf>
    <xf numFmtId="0" fontId="16" fillId="0" borderId="2" xfId="18" applyFont="1" applyFill="1" applyBorder="1" applyAlignment="1">
      <alignment horizontal="right"/>
      <protection/>
    </xf>
    <xf numFmtId="0" fontId="4" fillId="0" borderId="2" xfId="15" applyFont="1" applyBorder="1" applyAlignment="1">
      <alignment horizontal="center" vertical="center"/>
      <protection/>
    </xf>
    <xf numFmtId="181" fontId="8" fillId="0" borderId="0" xfId="18" applyNumberFormat="1" applyFont="1" applyFill="1" applyAlignment="1" applyProtection="1">
      <alignment horizontal="right" vertical="center"/>
      <protection locked="0"/>
    </xf>
    <xf numFmtId="181" fontId="8" fillId="0" borderId="0" xfId="18" applyNumberFormat="1" applyFont="1" applyFill="1" applyBorder="1" applyAlignment="1" applyProtection="1">
      <alignment horizontal="right" vertical="center"/>
      <protection locked="0"/>
    </xf>
    <xf numFmtId="181" fontId="8" fillId="0" borderId="2" xfId="18" applyNumberFormat="1" applyFont="1" applyFill="1" applyBorder="1" applyAlignment="1" applyProtection="1">
      <alignment horizontal="right" vertical="center"/>
      <protection locked="0"/>
    </xf>
    <xf numFmtId="0" fontId="8" fillId="0" borderId="0" xfId="18" applyFont="1" applyFill="1" applyAlignment="1" applyProtection="1" quotePrefix="1">
      <alignment vertical="center"/>
      <protection locked="0"/>
    </xf>
    <xf numFmtId="0" fontId="8" fillId="0" borderId="0" xfId="18" applyFont="1" applyFill="1" applyAlignment="1">
      <alignment vertical="center"/>
      <protection/>
    </xf>
    <xf numFmtId="185" fontId="8" fillId="0" borderId="0" xfId="18" applyNumberFormat="1" applyFont="1" applyFill="1" applyAlignment="1" applyProtection="1">
      <alignment horizontal="right" vertical="center"/>
      <protection locked="0"/>
    </xf>
    <xf numFmtId="185" fontId="8" fillId="0" borderId="0" xfId="18" applyNumberFormat="1" applyFont="1" applyFill="1" applyBorder="1" applyAlignment="1" applyProtection="1">
      <alignment horizontal="right" vertical="center"/>
      <protection locked="0"/>
    </xf>
    <xf numFmtId="185" fontId="8" fillId="0" borderId="2" xfId="18" applyNumberFormat="1" applyFont="1" applyFill="1" applyBorder="1" applyAlignment="1" applyProtection="1">
      <alignment horizontal="right" vertical="center"/>
      <protection locked="0"/>
    </xf>
    <xf numFmtId="0" fontId="8" fillId="0" borderId="0" xfId="16" applyFont="1" applyAlignment="1" applyProtection="1" quotePrefix="1">
      <alignment vertical="center"/>
      <protection locked="0"/>
    </xf>
    <xf numFmtId="184" fontId="8" fillId="0" borderId="0" xfId="18" applyNumberFormat="1" applyFont="1" applyFill="1" applyAlignment="1" applyProtection="1">
      <alignment horizontal="right" vertical="center"/>
      <protection locked="0"/>
    </xf>
    <xf numFmtId="184" fontId="8" fillId="0" borderId="0" xfId="18" applyNumberFormat="1" applyFont="1" applyFill="1" applyBorder="1" applyAlignment="1" applyProtection="1">
      <alignment horizontal="right" vertical="center"/>
      <protection locked="0"/>
    </xf>
    <xf numFmtId="184" fontId="8" fillId="0" borderId="2" xfId="18" applyNumberFormat="1" applyFont="1" applyFill="1" applyBorder="1" applyAlignment="1" applyProtection="1">
      <alignment horizontal="right" vertical="center"/>
      <protection locked="0"/>
    </xf>
    <xf numFmtId="0" fontId="8" fillId="0" borderId="2" xfId="0" applyFont="1" applyBorder="1" applyAlignment="1" quotePrefix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184" fontId="8" fillId="0" borderId="0" xfId="18" applyNumberFormat="1" applyFont="1" applyFill="1" applyAlignment="1">
      <alignment horizontal="right" vertical="center"/>
      <protection/>
    </xf>
    <xf numFmtId="184" fontId="8" fillId="0" borderId="0" xfId="18" applyNumberFormat="1" applyFont="1" applyFill="1" applyBorder="1" applyAlignment="1">
      <alignment horizontal="right" vertical="center"/>
      <protection/>
    </xf>
    <xf numFmtId="184" fontId="8" fillId="0" borderId="2" xfId="18" applyNumberFormat="1" applyFont="1" applyFill="1" applyBorder="1" applyAlignment="1">
      <alignment horizontal="right" vertical="center"/>
      <protection/>
    </xf>
    <xf numFmtId="185" fontId="8" fillId="0" borderId="0" xfId="18" applyNumberFormat="1" applyFont="1" applyFill="1" applyBorder="1" applyAlignment="1">
      <alignment horizontal="right" vertical="center"/>
      <protection/>
    </xf>
    <xf numFmtId="0" fontId="8" fillId="0" borderId="9" xfId="16" applyFont="1" applyBorder="1" applyAlignment="1" applyProtection="1" quotePrefix="1">
      <alignment vertical="center"/>
      <protection locked="0"/>
    </xf>
    <xf numFmtId="187" fontId="8" fillId="0" borderId="0" xfId="18" applyNumberFormat="1" applyFont="1" applyFill="1" applyBorder="1" applyAlignment="1">
      <alignment horizontal="right" vertical="center"/>
      <protection/>
    </xf>
    <xf numFmtId="0" fontId="8" fillId="0" borderId="0" xfId="16" applyFont="1" applyBorder="1" applyAlignment="1" applyProtection="1" quotePrefix="1">
      <alignment vertical="center"/>
      <protection locked="0"/>
    </xf>
    <xf numFmtId="0" fontId="17" fillId="0" borderId="2" xfId="0" applyFont="1" applyBorder="1" applyAlignment="1">
      <alignment horizontal="distributed" vertical="center"/>
    </xf>
    <xf numFmtId="184" fontId="17" fillId="0" borderId="0" xfId="18" applyNumberFormat="1" applyFont="1" applyFill="1" applyAlignment="1">
      <alignment horizontal="right" vertical="center"/>
      <protection/>
    </xf>
    <xf numFmtId="184" fontId="17" fillId="0" borderId="0" xfId="18" applyNumberFormat="1" applyFont="1" applyFill="1" applyBorder="1" applyAlignment="1">
      <alignment horizontal="right" vertical="center"/>
      <protection/>
    </xf>
    <xf numFmtId="184" fontId="17" fillId="0" borderId="2" xfId="18" applyNumberFormat="1" applyFont="1" applyFill="1" applyBorder="1" applyAlignment="1">
      <alignment horizontal="right" vertical="center"/>
      <protection/>
    </xf>
    <xf numFmtId="189" fontId="17" fillId="0" borderId="0" xfId="18" applyNumberFormat="1" applyFont="1" applyFill="1" applyBorder="1" applyAlignment="1">
      <alignment horizontal="right" vertical="center"/>
      <protection/>
    </xf>
    <xf numFmtId="0" fontId="17" fillId="0" borderId="0" xfId="16" applyFont="1" applyAlignment="1" applyProtection="1" quotePrefix="1">
      <alignment vertical="center"/>
      <protection locked="0"/>
    </xf>
    <xf numFmtId="0" fontId="17" fillId="0" borderId="0" xfId="18" applyFont="1" applyFill="1" applyAlignment="1">
      <alignment vertical="center"/>
      <protection/>
    </xf>
    <xf numFmtId="0" fontId="8" fillId="0" borderId="2" xfId="16" applyFont="1" applyBorder="1" applyAlignment="1" quotePrefix="1">
      <alignment horizontal="left"/>
      <protection/>
    </xf>
    <xf numFmtId="184" fontId="8" fillId="0" borderId="0" xfId="18" applyNumberFormat="1" applyFont="1" applyFill="1" applyAlignment="1">
      <alignment horizontal="right"/>
      <protection/>
    </xf>
    <xf numFmtId="184" fontId="8" fillId="0" borderId="0" xfId="18" applyNumberFormat="1" applyFont="1" applyFill="1" applyAlignment="1" applyProtection="1">
      <alignment horizontal="right"/>
      <protection locked="0"/>
    </xf>
    <xf numFmtId="184" fontId="8" fillId="0" borderId="0" xfId="18" applyNumberFormat="1" applyFont="1" applyFill="1" applyBorder="1" applyAlignment="1">
      <alignment horizontal="right"/>
      <protection/>
    </xf>
    <xf numFmtId="184" fontId="8" fillId="0" borderId="2" xfId="0" applyNumberFormat="1" applyFont="1" applyFill="1" applyBorder="1" applyAlignment="1">
      <alignment horizontal="right" vertical="justify"/>
    </xf>
    <xf numFmtId="184" fontId="8" fillId="0" borderId="0" xfId="18" applyNumberFormat="1" applyFont="1" applyFill="1" applyAlignment="1">
      <alignment horizontal="right" vertical="justify"/>
      <protection/>
    </xf>
    <xf numFmtId="184" fontId="8" fillId="0" borderId="0" xfId="0" applyNumberFormat="1" applyFont="1" applyFill="1" applyAlignment="1" applyProtection="1">
      <alignment horizontal="right" vertical="justify"/>
      <protection locked="0"/>
    </xf>
    <xf numFmtId="184" fontId="8" fillId="0" borderId="0" xfId="0" applyNumberFormat="1" applyFont="1" applyFill="1" applyAlignment="1">
      <alignment horizontal="right" vertical="justify"/>
    </xf>
    <xf numFmtId="184" fontId="8" fillId="0" borderId="0" xfId="18" applyNumberFormat="1" applyFont="1" applyFill="1" applyBorder="1" applyAlignment="1">
      <alignment horizontal="right" vertical="justify"/>
      <protection/>
    </xf>
    <xf numFmtId="0" fontId="8" fillId="0" borderId="0" xfId="15" applyFont="1" applyAlignment="1" applyProtection="1">
      <alignment horizontal="left" vertical="center" indent="1"/>
      <protection locked="0"/>
    </xf>
    <xf numFmtId="0" fontId="8" fillId="0" borderId="2" xfId="15" applyFont="1" applyBorder="1" applyAlignment="1">
      <alignment horizontal="center" vertical="center"/>
      <protection/>
    </xf>
    <xf numFmtId="0" fontId="8" fillId="0" borderId="0" xfId="15" applyFont="1" applyAlignment="1" applyProtection="1">
      <alignment horizontal="left" vertical="center" indent="2"/>
      <protection locked="0"/>
    </xf>
    <xf numFmtId="0" fontId="8" fillId="0" borderId="2" xfId="15" applyFont="1" applyBorder="1" applyAlignment="1">
      <alignment horizontal="left" vertical="center" indent="1"/>
      <protection/>
    </xf>
    <xf numFmtId="184" fontId="8" fillId="0" borderId="0" xfId="0" applyNumberFormat="1" applyFont="1" applyFill="1" applyBorder="1" applyAlignment="1" applyProtection="1">
      <alignment horizontal="right" vertical="justify"/>
      <protection locked="0"/>
    </xf>
    <xf numFmtId="0" fontId="7" fillId="0" borderId="7" xfId="18" applyFont="1" applyFill="1" applyBorder="1" applyAlignment="1">
      <alignment/>
      <protection/>
    </xf>
    <xf numFmtId="0" fontId="8" fillId="0" borderId="1" xfId="18" applyFont="1" applyFill="1" applyBorder="1" applyAlignment="1">
      <alignment/>
      <protection/>
    </xf>
    <xf numFmtId="188" fontId="8" fillId="0" borderId="1" xfId="18" applyNumberFormat="1" applyFont="1" applyFill="1" applyBorder="1" applyAlignment="1">
      <alignment/>
      <protection/>
    </xf>
    <xf numFmtId="0" fontId="8" fillId="0" borderId="7" xfId="18" applyFont="1" applyFill="1" applyBorder="1" applyAlignment="1">
      <alignment/>
      <protection/>
    </xf>
    <xf numFmtId="0" fontId="7" fillId="0" borderId="1" xfId="18" applyFont="1" applyFill="1" applyBorder="1" applyAlignment="1">
      <alignment/>
      <protection/>
    </xf>
    <xf numFmtId="0" fontId="8" fillId="0" borderId="0" xfId="18" applyFont="1" applyAlignment="1">
      <alignment horizontal="left"/>
      <protection/>
    </xf>
    <xf numFmtId="0" fontId="8" fillId="0" borderId="0" xfId="18" applyFont="1" applyFill="1" applyAlignment="1">
      <alignment horizontal="left"/>
      <protection/>
    </xf>
    <xf numFmtId="0" fontId="7" fillId="0" borderId="0" xfId="18" applyFont="1" applyAlignment="1">
      <alignment/>
      <protection/>
    </xf>
    <xf numFmtId="0" fontId="8" fillId="0" borderId="2" xfId="17" applyFont="1" applyBorder="1" applyAlignment="1">
      <alignment horizontal="left"/>
      <protection/>
    </xf>
    <xf numFmtId="0" fontId="8" fillId="0" borderId="0" xfId="17" applyFont="1" applyAlignment="1">
      <alignment vertical="center"/>
      <protection/>
    </xf>
  </cellXfs>
  <cellStyles count="12">
    <cellStyle name="Normal" xfId="0"/>
    <cellStyle name="一般_27H" xfId="15"/>
    <cellStyle name="一般_312" xfId="16"/>
    <cellStyle name="一般_321" xfId="17"/>
    <cellStyle name="一般_362" xfId="18"/>
    <cellStyle name="Comma" xfId="19"/>
    <cellStyle name="Comma [0]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tabSelected="1" workbookViewId="0" topLeftCell="A1">
      <selection activeCell="P65" sqref="P65"/>
    </sheetView>
  </sheetViews>
  <sheetFormatPr defaultColWidth="9.00390625" defaultRowHeight="16.5"/>
  <cols>
    <col min="1" max="1" width="18.375" style="2" customWidth="1"/>
    <col min="2" max="5" width="6.625" style="2" customWidth="1"/>
    <col min="6" max="6" width="7.50390625" style="2" customWidth="1"/>
    <col min="7" max="7" width="7.625" style="2" customWidth="1"/>
    <col min="8" max="8" width="7.625" style="2" hidden="1" customWidth="1"/>
    <col min="9" max="9" width="7.875" style="2" customWidth="1"/>
    <col min="10" max="10" width="7.50390625" style="2" customWidth="1"/>
    <col min="11" max="11" width="9.875" style="2" hidden="1" customWidth="1"/>
    <col min="12" max="12" width="7.50390625" style="2" customWidth="1"/>
    <col min="13" max="13" width="7.75390625" style="2" customWidth="1"/>
    <col min="14" max="14" width="10.00390625" style="2" hidden="1" customWidth="1"/>
    <col min="15" max="15" width="6.00390625" style="2" customWidth="1"/>
    <col min="16" max="17" width="6.625" style="2" customWidth="1"/>
    <col min="18" max="18" width="8.375" style="2" customWidth="1"/>
    <col min="19" max="19" width="6.625" style="2" customWidth="1"/>
    <col min="20" max="20" width="6.625" style="2" hidden="1" customWidth="1"/>
    <col min="21" max="21" width="9.50390625" style="2" customWidth="1"/>
    <col min="22" max="22" width="7.50390625" style="2" customWidth="1"/>
    <col min="23" max="23" width="9.375" style="2" hidden="1" customWidth="1"/>
    <col min="24" max="24" width="7.75390625" style="2" customWidth="1"/>
    <col min="25" max="25" width="7.625" style="2" customWidth="1"/>
    <col min="26" max="26" width="10.00390625" style="2" hidden="1" customWidth="1"/>
    <col min="27" max="27" width="8.25390625" style="2" customWidth="1"/>
    <col min="28" max="28" width="6.625" style="2" customWidth="1"/>
    <col min="29" max="29" width="8.25390625" style="2" hidden="1" customWidth="1"/>
    <col min="30" max="30" width="18.375" style="2" customWidth="1"/>
    <col min="31" max="16384" width="8.75390625" style="2" customWidth="1"/>
  </cols>
  <sheetData>
    <row r="1" spans="1:30" ht="10.5" customHeight="1">
      <c r="A1" s="1" t="s">
        <v>57</v>
      </c>
      <c r="O1" s="3"/>
      <c r="AB1" s="4"/>
      <c r="AC1" s="4"/>
      <c r="AD1" s="5" t="s">
        <v>0</v>
      </c>
    </row>
    <row r="2" spans="1:30" s="11" customFormat="1" ht="27" customHeight="1">
      <c r="A2" s="6" t="s">
        <v>58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7" t="s">
        <v>59</v>
      </c>
      <c r="Q2" s="7"/>
      <c r="R2" s="7"/>
      <c r="S2" s="7"/>
      <c r="T2" s="7"/>
      <c r="U2" s="7"/>
      <c r="V2" s="7"/>
      <c r="W2" s="7"/>
      <c r="X2" s="10"/>
      <c r="Y2" s="7"/>
      <c r="Z2" s="7"/>
      <c r="AA2" s="7"/>
      <c r="AB2" s="7"/>
      <c r="AC2" s="7"/>
      <c r="AD2" s="7"/>
    </row>
    <row r="3" spans="1:30" s="15" customFormat="1" ht="18" customHeight="1">
      <c r="A3" s="12" t="s">
        <v>60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2" t="s">
        <v>61</v>
      </c>
      <c r="Q3" s="12"/>
      <c r="R3" s="12"/>
      <c r="S3" s="12"/>
      <c r="T3" s="12"/>
      <c r="U3" s="12"/>
      <c r="V3" s="12"/>
      <c r="W3" s="12"/>
      <c r="X3" s="14"/>
      <c r="Y3" s="12"/>
      <c r="Z3" s="12"/>
      <c r="AA3" s="12"/>
      <c r="AB3" s="12"/>
      <c r="AC3" s="12"/>
      <c r="AD3" s="12"/>
    </row>
    <row r="4" spans="1:30" s="18" customFormat="1" ht="10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7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29" s="4" customFormat="1" ht="9.75" customHeight="1">
      <c r="A5" s="19"/>
      <c r="B5" s="20" t="s">
        <v>62</v>
      </c>
      <c r="C5" s="21"/>
      <c r="D5" s="22" t="s">
        <v>63</v>
      </c>
      <c r="E5" s="23"/>
      <c r="F5" s="23"/>
      <c r="G5" s="23"/>
      <c r="H5" s="23"/>
      <c r="I5" s="23"/>
      <c r="J5" s="23"/>
      <c r="K5" s="23"/>
      <c r="L5" s="23"/>
      <c r="M5" s="24"/>
      <c r="N5" s="25"/>
      <c r="O5" s="26"/>
      <c r="P5" s="22" t="s">
        <v>64</v>
      </c>
      <c r="Q5" s="23"/>
      <c r="R5" s="23"/>
      <c r="S5" s="23"/>
      <c r="T5" s="23"/>
      <c r="U5" s="23"/>
      <c r="V5" s="24"/>
      <c r="W5" s="25"/>
      <c r="X5" s="20" t="s">
        <v>1</v>
      </c>
      <c r="Y5" s="21"/>
      <c r="Z5" s="25"/>
      <c r="AA5" s="20" t="s">
        <v>65</v>
      </c>
      <c r="AB5" s="27"/>
      <c r="AC5" s="25"/>
    </row>
    <row r="6" spans="1:29" s="4" customFormat="1" ht="9.75" customHeight="1">
      <c r="A6" s="28"/>
      <c r="B6" s="25" t="s">
        <v>2</v>
      </c>
      <c r="C6" s="21"/>
      <c r="D6" s="20" t="s">
        <v>66</v>
      </c>
      <c r="E6" s="21"/>
      <c r="F6" s="20" t="s">
        <v>67</v>
      </c>
      <c r="G6" s="21"/>
      <c r="H6" s="25"/>
      <c r="I6" s="20" t="s">
        <v>68</v>
      </c>
      <c r="J6" s="21"/>
      <c r="K6" s="25"/>
      <c r="L6" s="25" t="s">
        <v>69</v>
      </c>
      <c r="M6" s="21"/>
      <c r="N6" s="25"/>
      <c r="O6" s="29"/>
      <c r="P6" s="20" t="s">
        <v>70</v>
      </c>
      <c r="Q6" s="21"/>
      <c r="R6" s="20" t="s">
        <v>71</v>
      </c>
      <c r="S6" s="21"/>
      <c r="T6" s="25"/>
      <c r="U6" s="20" t="s">
        <v>72</v>
      </c>
      <c r="V6" s="21"/>
      <c r="W6" s="25"/>
      <c r="X6" s="25" t="s">
        <v>3</v>
      </c>
      <c r="Y6" s="21"/>
      <c r="Z6" s="25"/>
      <c r="AA6" s="25" t="s">
        <v>4</v>
      </c>
      <c r="AB6" s="27"/>
      <c r="AC6" s="25"/>
    </row>
    <row r="7" spans="1:30" s="4" customFormat="1" ht="9.75" customHeight="1">
      <c r="A7" s="30" t="s">
        <v>73</v>
      </c>
      <c r="B7" s="31"/>
      <c r="C7" s="32"/>
      <c r="D7" s="23" t="s">
        <v>5</v>
      </c>
      <c r="E7" s="24"/>
      <c r="F7" s="23" t="s">
        <v>6</v>
      </c>
      <c r="G7" s="24"/>
      <c r="H7" s="23"/>
      <c r="I7" s="23" t="s">
        <v>7</v>
      </c>
      <c r="J7" s="24"/>
      <c r="K7" s="23"/>
      <c r="L7" s="23" t="s">
        <v>8</v>
      </c>
      <c r="M7" s="24"/>
      <c r="N7" s="25"/>
      <c r="O7" s="29"/>
      <c r="P7" s="23" t="s">
        <v>5</v>
      </c>
      <c r="Q7" s="24"/>
      <c r="R7" s="23" t="s">
        <v>9</v>
      </c>
      <c r="S7" s="24"/>
      <c r="T7" s="23"/>
      <c r="U7" s="23" t="s">
        <v>10</v>
      </c>
      <c r="V7" s="24"/>
      <c r="W7" s="23"/>
      <c r="X7" s="31"/>
      <c r="Y7" s="32"/>
      <c r="Z7" s="33"/>
      <c r="AA7" s="31"/>
      <c r="AB7" s="34"/>
      <c r="AC7" s="29"/>
      <c r="AD7" s="35" t="s">
        <v>11</v>
      </c>
    </row>
    <row r="8" spans="1:30" s="4" customFormat="1" ht="9.75" customHeight="1">
      <c r="A8" s="19"/>
      <c r="B8" s="36" t="s">
        <v>74</v>
      </c>
      <c r="C8" s="36" t="s">
        <v>12</v>
      </c>
      <c r="D8" s="36" t="s">
        <v>13</v>
      </c>
      <c r="E8" s="36" t="s">
        <v>12</v>
      </c>
      <c r="F8" s="36" t="s">
        <v>13</v>
      </c>
      <c r="G8" s="36" t="s">
        <v>12</v>
      </c>
      <c r="H8" s="37"/>
      <c r="I8" s="36" t="s">
        <v>13</v>
      </c>
      <c r="J8" s="36" t="s">
        <v>12</v>
      </c>
      <c r="K8" s="37"/>
      <c r="L8" s="36" t="s">
        <v>13</v>
      </c>
      <c r="M8" s="36" t="s">
        <v>12</v>
      </c>
      <c r="N8" s="38"/>
      <c r="O8" s="29"/>
      <c r="P8" s="36" t="s">
        <v>13</v>
      </c>
      <c r="Q8" s="36" t="s">
        <v>12</v>
      </c>
      <c r="R8" s="36" t="s">
        <v>13</v>
      </c>
      <c r="S8" s="36" t="s">
        <v>12</v>
      </c>
      <c r="T8" s="37"/>
      <c r="U8" s="36" t="s">
        <v>13</v>
      </c>
      <c r="V8" s="36" t="s">
        <v>12</v>
      </c>
      <c r="W8" s="37"/>
      <c r="X8" s="36" t="s">
        <v>13</v>
      </c>
      <c r="Y8" s="36" t="s">
        <v>12</v>
      </c>
      <c r="Z8" s="37"/>
      <c r="AA8" s="36" t="s">
        <v>13</v>
      </c>
      <c r="AB8" s="39" t="s">
        <v>12</v>
      </c>
      <c r="AC8" s="38"/>
      <c r="AD8" s="29"/>
    </row>
    <row r="9" spans="1:30" s="4" customFormat="1" ht="9.75" customHeight="1">
      <c r="A9" s="19"/>
      <c r="B9" s="40"/>
      <c r="C9" s="40" t="s">
        <v>14</v>
      </c>
      <c r="D9" s="40"/>
      <c r="E9" s="40" t="s">
        <v>14</v>
      </c>
      <c r="F9" s="40"/>
      <c r="G9" s="40" t="s">
        <v>14</v>
      </c>
      <c r="H9" s="40"/>
      <c r="I9" s="40"/>
      <c r="J9" s="40" t="s">
        <v>14</v>
      </c>
      <c r="K9" s="40"/>
      <c r="L9" s="40"/>
      <c r="M9" s="40" t="s">
        <v>14</v>
      </c>
      <c r="N9" s="29"/>
      <c r="O9" s="29"/>
      <c r="P9" s="40"/>
      <c r="Q9" s="40" t="s">
        <v>14</v>
      </c>
      <c r="R9" s="40"/>
      <c r="S9" s="40" t="s">
        <v>14</v>
      </c>
      <c r="T9" s="40"/>
      <c r="U9" s="40"/>
      <c r="V9" s="40" t="s">
        <v>14</v>
      </c>
      <c r="W9" s="40"/>
      <c r="X9" s="40"/>
      <c r="Y9" s="40" t="s">
        <v>14</v>
      </c>
      <c r="Z9" s="40"/>
      <c r="AA9" s="40"/>
      <c r="AB9" s="41" t="s">
        <v>14</v>
      </c>
      <c r="AC9" s="29"/>
      <c r="AD9" s="29"/>
    </row>
    <row r="10" spans="1:30" s="4" customFormat="1" ht="9.75" customHeight="1">
      <c r="A10" s="42"/>
      <c r="B10" s="43" t="s">
        <v>15</v>
      </c>
      <c r="C10" s="43" t="s">
        <v>16</v>
      </c>
      <c r="D10" s="43" t="s">
        <v>15</v>
      </c>
      <c r="E10" s="43" t="s">
        <v>16</v>
      </c>
      <c r="F10" s="43" t="s">
        <v>15</v>
      </c>
      <c r="G10" s="43" t="s">
        <v>16</v>
      </c>
      <c r="H10" s="43"/>
      <c r="I10" s="43" t="s">
        <v>15</v>
      </c>
      <c r="J10" s="43" t="s">
        <v>16</v>
      </c>
      <c r="K10" s="43"/>
      <c r="L10" s="43" t="s">
        <v>15</v>
      </c>
      <c r="M10" s="43" t="s">
        <v>16</v>
      </c>
      <c r="N10" s="29"/>
      <c r="O10" s="29"/>
      <c r="P10" s="43" t="s">
        <v>15</v>
      </c>
      <c r="Q10" s="43" t="s">
        <v>16</v>
      </c>
      <c r="R10" s="43" t="s">
        <v>15</v>
      </c>
      <c r="S10" s="43" t="s">
        <v>16</v>
      </c>
      <c r="T10" s="43"/>
      <c r="U10" s="43" t="s">
        <v>15</v>
      </c>
      <c r="V10" s="43" t="s">
        <v>16</v>
      </c>
      <c r="W10" s="43"/>
      <c r="X10" s="43" t="s">
        <v>15</v>
      </c>
      <c r="Y10" s="43" t="s">
        <v>16</v>
      </c>
      <c r="Z10" s="43"/>
      <c r="AA10" s="43" t="s">
        <v>15</v>
      </c>
      <c r="AB10" s="44" t="s">
        <v>16</v>
      </c>
      <c r="AC10" s="45"/>
      <c r="AD10" s="45"/>
    </row>
    <row r="11" spans="1:30" s="51" customFormat="1" ht="9" customHeight="1">
      <c r="A11" s="46"/>
      <c r="B11" s="47" t="s">
        <v>17</v>
      </c>
      <c r="C11" s="47" t="s">
        <v>18</v>
      </c>
      <c r="D11" s="47" t="s">
        <v>17</v>
      </c>
      <c r="E11" s="47" t="s">
        <v>18</v>
      </c>
      <c r="F11" s="47" t="s">
        <v>17</v>
      </c>
      <c r="G11" s="47" t="s">
        <v>18</v>
      </c>
      <c r="H11" s="48"/>
      <c r="I11" s="47" t="s">
        <v>17</v>
      </c>
      <c r="J11" s="47" t="s">
        <v>18</v>
      </c>
      <c r="K11" s="48"/>
      <c r="L11" s="47" t="s">
        <v>17</v>
      </c>
      <c r="M11" s="47" t="s">
        <v>18</v>
      </c>
      <c r="N11" s="48"/>
      <c r="O11" s="49"/>
      <c r="P11" s="47" t="s">
        <v>17</v>
      </c>
      <c r="Q11" s="47" t="s">
        <v>18</v>
      </c>
      <c r="R11" s="47" t="s">
        <v>17</v>
      </c>
      <c r="S11" s="47" t="s">
        <v>18</v>
      </c>
      <c r="T11" s="48"/>
      <c r="U11" s="47" t="s">
        <v>17</v>
      </c>
      <c r="V11" s="47" t="s">
        <v>18</v>
      </c>
      <c r="W11" s="48"/>
      <c r="X11" s="47" t="s">
        <v>17</v>
      </c>
      <c r="Y11" s="47" t="s">
        <v>18</v>
      </c>
      <c r="Z11" s="48"/>
      <c r="AA11" s="47" t="s">
        <v>17</v>
      </c>
      <c r="AB11" s="50" t="s">
        <v>18</v>
      </c>
      <c r="AC11" s="48"/>
      <c r="AD11" s="49"/>
    </row>
    <row r="12" spans="1:30" s="51" customFormat="1" ht="9" customHeight="1">
      <c r="A12" s="52"/>
      <c r="B12" s="53" t="s">
        <v>19</v>
      </c>
      <c r="C12" s="53" t="s">
        <v>20</v>
      </c>
      <c r="D12" s="53" t="s">
        <v>19</v>
      </c>
      <c r="E12" s="53" t="s">
        <v>20</v>
      </c>
      <c r="F12" s="53" t="s">
        <v>19</v>
      </c>
      <c r="G12" s="53" t="s">
        <v>20</v>
      </c>
      <c r="H12" s="53"/>
      <c r="I12" s="53" t="s">
        <v>19</v>
      </c>
      <c r="J12" s="53" t="s">
        <v>20</v>
      </c>
      <c r="K12" s="53"/>
      <c r="L12" s="53" t="s">
        <v>19</v>
      </c>
      <c r="M12" s="53" t="s">
        <v>20</v>
      </c>
      <c r="N12" s="53"/>
      <c r="O12" s="48"/>
      <c r="P12" s="53" t="s">
        <v>19</v>
      </c>
      <c r="Q12" s="53" t="s">
        <v>20</v>
      </c>
      <c r="R12" s="53" t="s">
        <v>19</v>
      </c>
      <c r="S12" s="53" t="s">
        <v>20</v>
      </c>
      <c r="T12" s="53"/>
      <c r="U12" s="53" t="s">
        <v>19</v>
      </c>
      <c r="V12" s="53" t="s">
        <v>20</v>
      </c>
      <c r="W12" s="53"/>
      <c r="X12" s="53" t="s">
        <v>19</v>
      </c>
      <c r="Y12" s="53" t="s">
        <v>20</v>
      </c>
      <c r="Z12" s="53"/>
      <c r="AA12" s="53" t="s">
        <v>19</v>
      </c>
      <c r="AB12" s="54" t="s">
        <v>20</v>
      </c>
      <c r="AC12" s="48"/>
      <c r="AD12" s="48"/>
    </row>
    <row r="13" spans="1:30" s="51" customFormat="1" ht="4.5" customHeight="1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48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4"/>
      <c r="AC13" s="48"/>
      <c r="AD13" s="48"/>
    </row>
    <row r="14" spans="1:30" s="60" customFormat="1" ht="9" customHeight="1" hidden="1">
      <c r="A14" s="55" t="s">
        <v>75</v>
      </c>
      <c r="B14" s="56">
        <v>271991</v>
      </c>
      <c r="C14" s="56">
        <v>475768</v>
      </c>
      <c r="D14" s="56">
        <v>226556</v>
      </c>
      <c r="E14" s="56">
        <v>383118</v>
      </c>
      <c r="F14" s="56">
        <v>16477</v>
      </c>
      <c r="G14" s="56">
        <v>21090</v>
      </c>
      <c r="H14" s="56"/>
      <c r="I14" s="56">
        <v>74415</v>
      </c>
      <c r="J14" s="56">
        <v>130970</v>
      </c>
      <c r="K14" s="56"/>
      <c r="L14" s="56">
        <v>135664</v>
      </c>
      <c r="M14" s="56">
        <v>231058</v>
      </c>
      <c r="N14" s="56"/>
      <c r="O14" s="57"/>
      <c r="P14" s="56">
        <v>39900</v>
      </c>
      <c r="Q14" s="56">
        <v>70645</v>
      </c>
      <c r="R14" s="56">
        <v>1631</v>
      </c>
      <c r="S14" s="56">
        <v>1762</v>
      </c>
      <c r="T14" s="56"/>
      <c r="U14" s="56">
        <v>38269</v>
      </c>
      <c r="V14" s="56">
        <v>68883</v>
      </c>
      <c r="W14" s="56"/>
      <c r="X14" s="56">
        <v>4777</v>
      </c>
      <c r="Y14" s="56">
        <v>18989</v>
      </c>
      <c r="Z14" s="56"/>
      <c r="AA14" s="56">
        <v>758</v>
      </c>
      <c r="AB14" s="58">
        <v>3016</v>
      </c>
      <c r="AC14" s="57"/>
      <c r="AD14" s="59" t="s">
        <v>21</v>
      </c>
    </row>
    <row r="15" spans="1:30" s="60" customFormat="1" ht="9" customHeight="1" hidden="1">
      <c r="A15" s="55" t="s">
        <v>76</v>
      </c>
      <c r="B15" s="61">
        <v>275530</v>
      </c>
      <c r="C15" s="61">
        <v>480458</v>
      </c>
      <c r="D15" s="61">
        <v>233971</v>
      </c>
      <c r="E15" s="61">
        <v>395322</v>
      </c>
      <c r="F15" s="61">
        <v>15775</v>
      </c>
      <c r="G15" s="61">
        <v>20192</v>
      </c>
      <c r="H15" s="61"/>
      <c r="I15" s="61">
        <v>91504</v>
      </c>
      <c r="J15" s="61">
        <v>161047</v>
      </c>
      <c r="K15" s="61"/>
      <c r="L15" s="61">
        <v>126692</v>
      </c>
      <c r="M15" s="61">
        <v>214083</v>
      </c>
      <c r="N15" s="61"/>
      <c r="O15" s="62"/>
      <c r="P15" s="61">
        <v>36295</v>
      </c>
      <c r="Q15" s="61">
        <v>64210</v>
      </c>
      <c r="R15" s="61">
        <v>1556</v>
      </c>
      <c r="S15" s="61">
        <v>1680</v>
      </c>
      <c r="T15" s="61"/>
      <c r="U15" s="61">
        <v>34739</v>
      </c>
      <c r="V15" s="61">
        <v>62530</v>
      </c>
      <c r="W15" s="61"/>
      <c r="X15" s="61">
        <v>4628</v>
      </c>
      <c r="Y15" s="61">
        <v>18396</v>
      </c>
      <c r="Z15" s="61"/>
      <c r="AA15" s="61">
        <v>636</v>
      </c>
      <c r="AB15" s="63">
        <v>2530</v>
      </c>
      <c r="AC15" s="62"/>
      <c r="AD15" s="64" t="s">
        <v>22</v>
      </c>
    </row>
    <row r="16" spans="1:30" s="60" customFormat="1" ht="9" customHeight="1" hidden="1">
      <c r="A16" s="55" t="s">
        <v>77</v>
      </c>
      <c r="B16" s="65">
        <v>304450</v>
      </c>
      <c r="C16" s="65">
        <v>530556</v>
      </c>
      <c r="D16" s="65">
        <v>257666</v>
      </c>
      <c r="E16" s="65">
        <v>434068</v>
      </c>
      <c r="F16" s="65">
        <v>16588</v>
      </c>
      <c r="G16" s="65">
        <v>21234</v>
      </c>
      <c r="H16" s="65"/>
      <c r="I16" s="65">
        <v>104247</v>
      </c>
      <c r="J16" s="65">
        <v>150118</v>
      </c>
      <c r="K16" s="65"/>
      <c r="L16" s="65">
        <v>136831</v>
      </c>
      <c r="M16" s="65">
        <v>262716</v>
      </c>
      <c r="N16" s="65"/>
      <c r="O16" s="66"/>
      <c r="P16" s="65">
        <v>40558</v>
      </c>
      <c r="Q16" s="65">
        <v>71733</v>
      </c>
      <c r="R16" s="65">
        <v>1764</v>
      </c>
      <c r="S16" s="65">
        <v>1906</v>
      </c>
      <c r="T16" s="65"/>
      <c r="U16" s="65">
        <v>38794</v>
      </c>
      <c r="V16" s="65">
        <v>69827</v>
      </c>
      <c r="W16" s="65"/>
      <c r="X16" s="65">
        <v>5683</v>
      </c>
      <c r="Y16" s="65">
        <v>22593</v>
      </c>
      <c r="Z16" s="65"/>
      <c r="AA16" s="65">
        <v>543</v>
      </c>
      <c r="AB16" s="67">
        <v>2162</v>
      </c>
      <c r="AC16" s="62"/>
      <c r="AD16" s="64" t="s">
        <v>23</v>
      </c>
    </row>
    <row r="17" spans="1:30" s="60" customFormat="1" ht="9" customHeight="1">
      <c r="A17" s="55" t="s">
        <v>78</v>
      </c>
      <c r="B17" s="65">
        <v>340644</v>
      </c>
      <c r="C17" s="65">
        <v>584541</v>
      </c>
      <c r="D17" s="65">
        <v>288243</v>
      </c>
      <c r="E17" s="65">
        <v>476791</v>
      </c>
      <c r="F17" s="65">
        <v>17176</v>
      </c>
      <c r="G17" s="65">
        <v>15460</v>
      </c>
      <c r="H17" s="65"/>
      <c r="I17" s="65">
        <v>123161</v>
      </c>
      <c r="J17" s="65">
        <v>177349</v>
      </c>
      <c r="K17" s="65"/>
      <c r="L17" s="65">
        <v>147906</v>
      </c>
      <c r="M17" s="65">
        <v>283982</v>
      </c>
      <c r="N17" s="65"/>
      <c r="O17" s="66"/>
      <c r="P17" s="65">
        <v>45483</v>
      </c>
      <c r="Q17" s="65">
        <v>80249</v>
      </c>
      <c r="R17" s="65">
        <v>1943</v>
      </c>
      <c r="S17" s="65">
        <v>1879</v>
      </c>
      <c r="T17" s="65"/>
      <c r="U17" s="65">
        <v>43540</v>
      </c>
      <c r="V17" s="65">
        <v>78370</v>
      </c>
      <c r="W17" s="65"/>
      <c r="X17" s="65">
        <v>6397</v>
      </c>
      <c r="Y17" s="65">
        <v>25428</v>
      </c>
      <c r="Z17" s="65"/>
      <c r="AA17" s="65">
        <v>521</v>
      </c>
      <c r="AB17" s="67">
        <v>2073</v>
      </c>
      <c r="AC17" s="62"/>
      <c r="AD17" s="64" t="s">
        <v>24</v>
      </c>
    </row>
    <row r="18" spans="1:30" s="60" customFormat="1" ht="9" customHeight="1">
      <c r="A18" s="68">
        <v>83</v>
      </c>
      <c r="B18" s="65">
        <v>351779</v>
      </c>
      <c r="C18" s="65">
        <v>604382</v>
      </c>
      <c r="D18" s="65">
        <v>301914</v>
      </c>
      <c r="E18" s="65">
        <v>496745</v>
      </c>
      <c r="F18" s="65">
        <v>18486</v>
      </c>
      <c r="G18" s="65">
        <v>16638</v>
      </c>
      <c r="H18" s="65"/>
      <c r="I18" s="65">
        <v>133495</v>
      </c>
      <c r="J18" s="65">
        <v>192235</v>
      </c>
      <c r="K18" s="65"/>
      <c r="L18" s="65">
        <v>149933</v>
      </c>
      <c r="M18" s="65">
        <v>287872</v>
      </c>
      <c r="N18" s="65"/>
      <c r="O18" s="66"/>
      <c r="P18" s="65">
        <v>40886</v>
      </c>
      <c r="Q18" s="65">
        <v>71944</v>
      </c>
      <c r="R18" s="65">
        <v>1982</v>
      </c>
      <c r="S18" s="65">
        <v>1917</v>
      </c>
      <c r="T18" s="65"/>
      <c r="U18" s="65">
        <v>38904</v>
      </c>
      <c r="V18" s="65">
        <v>70027</v>
      </c>
      <c r="W18" s="65"/>
      <c r="X18" s="65">
        <v>8521</v>
      </c>
      <c r="Y18" s="65">
        <v>33870</v>
      </c>
      <c r="Z18" s="65"/>
      <c r="AA18" s="65">
        <v>458</v>
      </c>
      <c r="AB18" s="67">
        <v>1823</v>
      </c>
      <c r="AC18" s="62"/>
      <c r="AD18" s="64" t="s">
        <v>25</v>
      </c>
    </row>
    <row r="19" spans="1:30" s="60" customFormat="1" ht="9" customHeight="1">
      <c r="A19" s="69">
        <v>84</v>
      </c>
      <c r="B19" s="65">
        <v>370559</v>
      </c>
      <c r="C19" s="65">
        <v>629667</v>
      </c>
      <c r="D19" s="65">
        <v>319820</v>
      </c>
      <c r="E19" s="65">
        <v>522313</v>
      </c>
      <c r="F19" s="65">
        <v>19613</v>
      </c>
      <c r="G19" s="65">
        <v>17652</v>
      </c>
      <c r="H19" s="65"/>
      <c r="I19" s="65">
        <v>149451</v>
      </c>
      <c r="J19" s="65">
        <v>215209</v>
      </c>
      <c r="K19" s="65"/>
      <c r="L19" s="65">
        <v>150756</v>
      </c>
      <c r="M19" s="65">
        <v>289452</v>
      </c>
      <c r="N19" s="65"/>
      <c r="O19" s="66"/>
      <c r="P19" s="65">
        <v>42580</v>
      </c>
      <c r="Q19" s="65">
        <v>74921</v>
      </c>
      <c r="R19" s="65">
        <v>2070</v>
      </c>
      <c r="S19" s="65">
        <v>2003</v>
      </c>
      <c r="T19" s="65"/>
      <c r="U19" s="65">
        <v>40510</v>
      </c>
      <c r="V19" s="65">
        <v>72918</v>
      </c>
      <c r="W19" s="65"/>
      <c r="X19" s="65">
        <v>7744</v>
      </c>
      <c r="Y19" s="65">
        <v>30782</v>
      </c>
      <c r="Z19" s="65"/>
      <c r="AA19" s="65">
        <v>415</v>
      </c>
      <c r="AB19" s="67">
        <v>1651</v>
      </c>
      <c r="AC19" s="62"/>
      <c r="AD19" s="64" t="s">
        <v>26</v>
      </c>
    </row>
    <row r="20" spans="1:30" s="60" customFormat="1" ht="9" customHeight="1">
      <c r="A20" s="69">
        <v>85</v>
      </c>
      <c r="B20" s="65">
        <v>394744</v>
      </c>
      <c r="C20" s="65">
        <v>667825</v>
      </c>
      <c r="D20" s="65">
        <v>345509</v>
      </c>
      <c r="E20" s="65">
        <v>564715</v>
      </c>
      <c r="F20" s="65">
        <v>21442</v>
      </c>
      <c r="G20" s="65">
        <v>19298</v>
      </c>
      <c r="H20" s="65"/>
      <c r="I20" s="65">
        <v>159983</v>
      </c>
      <c r="J20" s="65">
        <v>230376</v>
      </c>
      <c r="K20" s="65"/>
      <c r="L20" s="65">
        <v>164084</v>
      </c>
      <c r="M20" s="65">
        <v>315041</v>
      </c>
      <c r="N20" s="65"/>
      <c r="O20" s="66"/>
      <c r="P20" s="65">
        <v>41759</v>
      </c>
      <c r="Q20" s="65">
        <v>73392</v>
      </c>
      <c r="R20" s="65">
        <v>2131</v>
      </c>
      <c r="S20" s="65">
        <v>2062</v>
      </c>
      <c r="T20" s="65"/>
      <c r="U20" s="65">
        <v>39628</v>
      </c>
      <c r="V20" s="65">
        <v>71330</v>
      </c>
      <c r="W20" s="65"/>
      <c r="X20" s="65">
        <v>7078</v>
      </c>
      <c r="Y20" s="65">
        <v>28135</v>
      </c>
      <c r="Z20" s="65"/>
      <c r="AA20" s="65">
        <v>398</v>
      </c>
      <c r="AB20" s="67">
        <v>1583</v>
      </c>
      <c r="AC20" s="62"/>
      <c r="AD20" s="64" t="s">
        <v>27</v>
      </c>
    </row>
    <row r="21" spans="1:30" s="60" customFormat="1" ht="9" customHeight="1">
      <c r="A21" s="69">
        <v>86</v>
      </c>
      <c r="B21" s="65">
        <v>439054</v>
      </c>
      <c r="C21" s="65">
        <v>738519</v>
      </c>
      <c r="D21" s="65">
        <v>389966</v>
      </c>
      <c r="E21" s="65">
        <v>634694</v>
      </c>
      <c r="F21" s="65">
        <v>24614</v>
      </c>
      <c r="G21" s="65">
        <v>22153</v>
      </c>
      <c r="H21" s="65"/>
      <c r="I21" s="65">
        <v>185280</v>
      </c>
      <c r="J21" s="65">
        <v>266803</v>
      </c>
      <c r="K21" s="65"/>
      <c r="L21" s="65">
        <v>180072</v>
      </c>
      <c r="M21" s="65">
        <v>345738</v>
      </c>
      <c r="N21" s="65"/>
      <c r="O21" s="66"/>
      <c r="P21" s="65">
        <v>41156</v>
      </c>
      <c r="Q21" s="65">
        <v>72294</v>
      </c>
      <c r="R21" s="65">
        <v>2146</v>
      </c>
      <c r="S21" s="65">
        <v>2076</v>
      </c>
      <c r="T21" s="65"/>
      <c r="U21" s="65">
        <v>39010</v>
      </c>
      <c r="V21" s="65">
        <v>70218</v>
      </c>
      <c r="W21" s="65"/>
      <c r="X21" s="65">
        <v>7503</v>
      </c>
      <c r="Y21" s="65">
        <v>29824</v>
      </c>
      <c r="Z21" s="65"/>
      <c r="AA21" s="65">
        <v>429</v>
      </c>
      <c r="AB21" s="67">
        <v>1707</v>
      </c>
      <c r="AC21" s="62"/>
      <c r="AD21" s="64" t="s">
        <v>28</v>
      </c>
    </row>
    <row r="22" spans="1:30" s="60" customFormat="1" ht="9" customHeight="1">
      <c r="A22" s="69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7"/>
      <c r="AC22" s="62"/>
      <c r="AD22" s="64"/>
    </row>
    <row r="23" spans="1:30" s="60" customFormat="1" ht="9" customHeight="1">
      <c r="A23" s="69">
        <v>87</v>
      </c>
      <c r="B23" s="65">
        <v>433630</v>
      </c>
      <c r="C23" s="65">
        <v>727511</v>
      </c>
      <c r="D23" s="65">
        <v>389524</v>
      </c>
      <c r="E23" s="65">
        <v>631640</v>
      </c>
      <c r="F23" s="65">
        <v>24774</v>
      </c>
      <c r="G23" s="65">
        <v>22297</v>
      </c>
      <c r="H23" s="65"/>
      <c r="I23" s="65">
        <v>189535</v>
      </c>
      <c r="J23" s="65">
        <v>272930</v>
      </c>
      <c r="K23" s="65"/>
      <c r="L23" s="65">
        <v>175215</v>
      </c>
      <c r="M23" s="65">
        <v>336413</v>
      </c>
      <c r="N23" s="65"/>
      <c r="O23" s="66"/>
      <c r="P23" s="65">
        <v>35719</v>
      </c>
      <c r="Q23" s="65">
        <v>62532</v>
      </c>
      <c r="R23" s="65">
        <v>2116</v>
      </c>
      <c r="S23" s="65">
        <v>2047</v>
      </c>
      <c r="T23" s="65"/>
      <c r="U23" s="65">
        <v>33603</v>
      </c>
      <c r="V23" s="65">
        <v>60485</v>
      </c>
      <c r="W23" s="65"/>
      <c r="X23" s="65">
        <v>7955</v>
      </c>
      <c r="Y23" s="65">
        <v>31621</v>
      </c>
      <c r="Z23" s="65"/>
      <c r="AA23" s="65">
        <v>432</v>
      </c>
      <c r="AB23" s="67">
        <v>1718</v>
      </c>
      <c r="AC23" s="62"/>
      <c r="AD23" s="64" t="s">
        <v>29</v>
      </c>
    </row>
    <row r="24" spans="1:30" s="60" customFormat="1" ht="9" customHeight="1">
      <c r="A24" s="69">
        <v>88</v>
      </c>
      <c r="B24" s="70">
        <v>428723</v>
      </c>
      <c r="C24" s="70">
        <v>726858</v>
      </c>
      <c r="D24" s="70">
        <v>385563</v>
      </c>
      <c r="E24" s="70">
        <v>625784</v>
      </c>
      <c r="F24" s="70">
        <v>25158</v>
      </c>
      <c r="G24" s="70">
        <v>22642</v>
      </c>
      <c r="H24" s="70"/>
      <c r="I24" s="70">
        <v>185077</v>
      </c>
      <c r="J24" s="70">
        <v>266511</v>
      </c>
      <c r="K24" s="70"/>
      <c r="L24" s="70">
        <v>175328</v>
      </c>
      <c r="M24" s="70">
        <v>336631</v>
      </c>
      <c r="N24" s="70"/>
      <c r="O24" s="71"/>
      <c r="P24" s="70">
        <v>35208</v>
      </c>
      <c r="Q24" s="70">
        <v>66643</v>
      </c>
      <c r="R24" s="70">
        <v>2049</v>
      </c>
      <c r="S24" s="70">
        <v>1982</v>
      </c>
      <c r="T24" s="70"/>
      <c r="U24" s="70">
        <v>33159</v>
      </c>
      <c r="V24" s="70">
        <v>64661</v>
      </c>
      <c r="W24" s="70"/>
      <c r="X24" s="70">
        <v>7464</v>
      </c>
      <c r="Y24" s="70">
        <v>29669</v>
      </c>
      <c r="Z24" s="70"/>
      <c r="AA24" s="70">
        <v>488</v>
      </c>
      <c r="AB24" s="72">
        <v>4762</v>
      </c>
      <c r="AC24" s="73"/>
      <c r="AD24" s="74" t="s">
        <v>30</v>
      </c>
    </row>
    <row r="25" spans="1:30" s="60" customFormat="1" ht="9" customHeight="1">
      <c r="A25" s="69">
        <v>89</v>
      </c>
      <c r="B25" s="70">
        <v>430871.49</v>
      </c>
      <c r="C25" s="70">
        <v>726368.476935</v>
      </c>
      <c r="D25" s="70">
        <v>389769.75</v>
      </c>
      <c r="E25" s="70">
        <v>631141.75662</v>
      </c>
      <c r="F25" s="70">
        <v>24940.274999999998</v>
      </c>
      <c r="G25" s="70">
        <v>22446.247499999998</v>
      </c>
      <c r="H25" s="70">
        <v>8.41</v>
      </c>
      <c r="I25" s="70">
        <v>191202.256</v>
      </c>
      <c r="J25" s="70">
        <v>275331.24864</v>
      </c>
      <c r="K25" s="70">
        <v>61.47</v>
      </c>
      <c r="L25" s="70">
        <v>173627.21900000007</v>
      </c>
      <c r="M25" s="70">
        <v>333364.2604800002</v>
      </c>
      <c r="N25" s="70">
        <v>95.232</v>
      </c>
      <c r="O25" s="71"/>
      <c r="P25" s="70">
        <v>34098.861</v>
      </c>
      <c r="Q25" s="70">
        <v>64504.28934</v>
      </c>
      <c r="R25" s="70">
        <v>2023.908</v>
      </c>
      <c r="S25" s="70">
        <v>1958.13099</v>
      </c>
      <c r="T25" s="70">
        <v>7</v>
      </c>
      <c r="U25" s="70">
        <v>32074.953</v>
      </c>
      <c r="V25" s="70">
        <v>62546.158350000005</v>
      </c>
      <c r="W25" s="70">
        <v>96.63</v>
      </c>
      <c r="X25" s="70">
        <v>6503.141000000002</v>
      </c>
      <c r="Y25" s="70">
        <v>25849.98547500001</v>
      </c>
      <c r="Z25" s="70">
        <v>263.52</v>
      </c>
      <c r="AA25" s="70">
        <v>499.738</v>
      </c>
      <c r="AB25" s="72">
        <v>4872.4455</v>
      </c>
      <c r="AC25" s="75">
        <v>770</v>
      </c>
      <c r="AD25" s="76" t="s">
        <v>31</v>
      </c>
    </row>
    <row r="26" spans="1:30" s="60" customFormat="1" ht="9" customHeight="1">
      <c r="A26" s="69">
        <v>90</v>
      </c>
      <c r="B26" s="70">
        <v>415125.2729999999</v>
      </c>
      <c r="C26" s="70">
        <v>696906.7994250001</v>
      </c>
      <c r="D26" s="70">
        <v>376195.757</v>
      </c>
      <c r="E26" s="70">
        <v>606018.8671200002</v>
      </c>
      <c r="F26" s="70">
        <v>24920.18</v>
      </c>
      <c r="G26" s="70">
        <v>22428.162</v>
      </c>
      <c r="H26" s="70">
        <v>209578.71380000006</v>
      </c>
      <c r="I26" s="70">
        <v>189288.33899999998</v>
      </c>
      <c r="J26" s="70">
        <v>272575.20816000004</v>
      </c>
      <c r="K26" s="70">
        <v>11635554.198330002</v>
      </c>
      <c r="L26" s="70">
        <v>161987.238</v>
      </c>
      <c r="M26" s="70">
        <v>311015.4969600001</v>
      </c>
      <c r="N26" s="70">
        <v>15426368.649216002</v>
      </c>
      <c r="O26" s="71"/>
      <c r="P26" s="70">
        <v>32141.881999999998</v>
      </c>
      <c r="Q26" s="70">
        <v>60727.749495000004</v>
      </c>
      <c r="R26" s="70">
        <v>1983.6340000000002</v>
      </c>
      <c r="S26" s="70">
        <v>1919.1658950000003</v>
      </c>
      <c r="T26" s="70">
        <v>13885.438000000002</v>
      </c>
      <c r="U26" s="70">
        <v>30158.248</v>
      </c>
      <c r="V26" s="70">
        <v>58808.5836</v>
      </c>
      <c r="W26" s="70">
        <v>2914191.5042399997</v>
      </c>
      <c r="X26" s="70">
        <v>6329.846000000001</v>
      </c>
      <c r="Y26" s="70">
        <v>25161.137850000006</v>
      </c>
      <c r="Z26" s="70">
        <v>1668041.0179200002</v>
      </c>
      <c r="AA26" s="70">
        <v>457.7879999999999</v>
      </c>
      <c r="AB26" s="72">
        <v>4999.044959999999</v>
      </c>
      <c r="AC26" s="75">
        <v>352496.76</v>
      </c>
      <c r="AD26" s="76" t="s">
        <v>32</v>
      </c>
    </row>
    <row r="27" spans="1:30" s="83" customFormat="1" ht="9" customHeight="1">
      <c r="A27" s="77">
        <v>91</v>
      </c>
      <c r="B27" s="78">
        <f aca="true" t="shared" si="0" ref="B27:M27">SUM(B29,B31,B33)</f>
        <v>415099.4649999999</v>
      </c>
      <c r="C27" s="78">
        <f t="shared" si="0"/>
        <v>696690.0163725001</v>
      </c>
      <c r="D27" s="78">
        <f t="shared" si="0"/>
        <v>377521.8820000001</v>
      </c>
      <c r="E27" s="78">
        <f t="shared" si="0"/>
        <v>609344.1664800001</v>
      </c>
      <c r="F27" s="78">
        <f t="shared" si="0"/>
        <v>24448.652</v>
      </c>
      <c r="G27" s="78">
        <f t="shared" si="0"/>
        <v>22003.786799999998</v>
      </c>
      <c r="H27" s="78">
        <f t="shared" si="0"/>
        <v>205613.16331999996</v>
      </c>
      <c r="I27" s="78">
        <f t="shared" si="0"/>
        <v>188667.129</v>
      </c>
      <c r="J27" s="78">
        <f t="shared" si="0"/>
        <v>271680.66576</v>
      </c>
      <c r="K27" s="78">
        <f t="shared" si="0"/>
        <v>11597368.419629997</v>
      </c>
      <c r="L27" s="78">
        <f t="shared" si="0"/>
        <v>164406.10100000002</v>
      </c>
      <c r="M27" s="78">
        <f t="shared" si="0"/>
        <v>315659.71392000007</v>
      </c>
      <c r="N27" s="78">
        <f aca="true" t="shared" si="1" ref="N27:N58">L27*95.232</f>
        <v>15656721.810432002</v>
      </c>
      <c r="O27" s="79"/>
      <c r="P27" s="78">
        <f aca="true" t="shared" si="2" ref="P27:V27">SUM(P29,P31,P33)</f>
        <v>31012.339</v>
      </c>
      <c r="Q27" s="78">
        <f t="shared" si="2"/>
        <v>58560.96357750001</v>
      </c>
      <c r="R27" s="78">
        <f t="shared" si="2"/>
        <v>1947.1729999999995</v>
      </c>
      <c r="S27" s="78">
        <f t="shared" si="2"/>
        <v>1883.8898774999998</v>
      </c>
      <c r="T27" s="78">
        <f t="shared" si="2"/>
        <v>13630.210999999996</v>
      </c>
      <c r="U27" s="78">
        <f t="shared" si="2"/>
        <v>29065.166</v>
      </c>
      <c r="V27" s="78">
        <f t="shared" si="2"/>
        <v>56677.0737</v>
      </c>
      <c r="W27" s="78">
        <f aca="true" t="shared" si="3" ref="W27:W58">U27*96.63</f>
        <v>2808566.99058</v>
      </c>
      <c r="X27" s="78">
        <f>SUM(X29,X31,X33)</f>
        <v>6178.196999999999</v>
      </c>
      <c r="Y27" s="78">
        <f>SUM(Y29,Y31,Y33)</f>
        <v>24558.333075</v>
      </c>
      <c r="Z27" s="78">
        <f aca="true" t="shared" si="4" ref="Z27:Z58">X27*263.52</f>
        <v>1628078.4734399996</v>
      </c>
      <c r="AA27" s="78">
        <f>SUM(AA29,AA31,AA33)</f>
        <v>387.04700000000014</v>
      </c>
      <c r="AB27" s="80">
        <f>SUM(AB29,AB31,AB33)</f>
        <v>4226.553240000001</v>
      </c>
      <c r="AC27" s="81">
        <f>SUM(AC29:AC31:AC33)</f>
        <v>298026.19</v>
      </c>
      <c r="AD27" s="82" t="s">
        <v>79</v>
      </c>
    </row>
    <row r="28" spans="1:30" s="4" customFormat="1" ht="9.75" customHeight="1">
      <c r="A28" s="84"/>
      <c r="B28" s="85"/>
      <c r="C28" s="85"/>
      <c r="D28" s="85"/>
      <c r="E28" s="85"/>
      <c r="F28" s="86"/>
      <c r="G28" s="85"/>
      <c r="H28" s="70">
        <f>F28*8.41</f>
        <v>0</v>
      </c>
      <c r="I28" s="86"/>
      <c r="J28" s="85"/>
      <c r="K28" s="78">
        <f>I28*61.47</f>
        <v>0</v>
      </c>
      <c r="L28" s="86"/>
      <c r="M28" s="85"/>
      <c r="N28" s="78">
        <f t="shared" si="1"/>
        <v>0</v>
      </c>
      <c r="O28" s="87"/>
      <c r="P28" s="85"/>
      <c r="Q28" s="85"/>
      <c r="R28" s="86"/>
      <c r="S28" s="85"/>
      <c r="T28" s="78"/>
      <c r="U28" s="86"/>
      <c r="V28" s="85"/>
      <c r="W28" s="78">
        <f t="shared" si="3"/>
        <v>0</v>
      </c>
      <c r="X28" s="86"/>
      <c r="Y28" s="85"/>
      <c r="Z28" s="78">
        <f t="shared" si="4"/>
        <v>0</v>
      </c>
      <c r="AA28" s="86"/>
      <c r="AB28" s="88"/>
      <c r="AC28" s="81"/>
      <c r="AD28" s="2"/>
    </row>
    <row r="29" spans="1:30" s="4" customFormat="1" ht="13.5" customHeight="1">
      <c r="A29" s="55" t="s">
        <v>80</v>
      </c>
      <c r="B29" s="89">
        <f>SUM(D29,P29,X29,AA29)</f>
        <v>82.105</v>
      </c>
      <c r="C29" s="89">
        <f>SUM(E29,Q29,Y29,AB29)</f>
        <v>128.1940725</v>
      </c>
      <c r="D29" s="89">
        <f>SUM(F29,I29,L29)</f>
        <v>65.956</v>
      </c>
      <c r="E29" s="89">
        <f>SUM(G29,J29,M29)</f>
        <v>108.0573</v>
      </c>
      <c r="F29" s="90">
        <v>0.045</v>
      </c>
      <c r="G29" s="91">
        <f>F29*1.5*0.6</f>
        <v>0.0405</v>
      </c>
      <c r="H29" s="70">
        <f>F29*8.41</f>
        <v>0.37845</v>
      </c>
      <c r="I29" s="90">
        <v>38.609</v>
      </c>
      <c r="J29" s="91">
        <f>I29*1.8*0.8</f>
        <v>55.59696</v>
      </c>
      <c r="K29" s="78">
        <f>I29*61.47</f>
        <v>2373.29523</v>
      </c>
      <c r="L29" s="90">
        <v>27.302</v>
      </c>
      <c r="M29" s="91">
        <f>L29*2.4*0.8</f>
        <v>52.41984</v>
      </c>
      <c r="N29" s="78">
        <f t="shared" si="1"/>
        <v>2600.0240639999997</v>
      </c>
      <c r="O29" s="92"/>
      <c r="P29" s="89">
        <f>SUM(R29,U29)</f>
        <v>15.487</v>
      </c>
      <c r="Q29" s="89">
        <f>SUM(S29,V29)</f>
        <v>16.942777500000002</v>
      </c>
      <c r="R29" s="90">
        <v>13.493</v>
      </c>
      <c r="S29" s="91">
        <f>R29*1.5*0.645</f>
        <v>13.0544775</v>
      </c>
      <c r="T29" s="78">
        <f>R29*7</f>
        <v>94.45100000000001</v>
      </c>
      <c r="U29" s="90">
        <v>1.994</v>
      </c>
      <c r="V29" s="91">
        <f>U29*2.6*0.75</f>
        <v>3.8883</v>
      </c>
      <c r="W29" s="78">
        <f t="shared" si="3"/>
        <v>192.68022</v>
      </c>
      <c r="X29" s="90">
        <v>0.581</v>
      </c>
      <c r="Y29" s="91">
        <f>X29*5.3*0.75</f>
        <v>2.3094749999999995</v>
      </c>
      <c r="Z29" s="78">
        <f t="shared" si="4"/>
        <v>153.10511999999997</v>
      </c>
      <c r="AA29" s="90">
        <v>0.081</v>
      </c>
      <c r="AB29" s="88">
        <f>AA29*14*0.78</f>
        <v>0.8845200000000001</v>
      </c>
      <c r="AC29" s="81">
        <f>AA29*770</f>
        <v>62.370000000000005</v>
      </c>
      <c r="AD29" s="93" t="s">
        <v>33</v>
      </c>
    </row>
    <row r="30" spans="1:30" s="4" customFormat="1" ht="12.75" customHeight="1">
      <c r="A30" s="94"/>
      <c r="B30" s="89"/>
      <c r="C30" s="89"/>
      <c r="D30" s="89"/>
      <c r="E30" s="89"/>
      <c r="F30" s="90"/>
      <c r="G30" s="91"/>
      <c r="H30" s="70">
        <f>F30*8.41</f>
        <v>0</v>
      </c>
      <c r="I30" s="90"/>
      <c r="J30" s="91"/>
      <c r="K30" s="78">
        <f>I30*61.47</f>
        <v>0</v>
      </c>
      <c r="L30" s="90"/>
      <c r="M30" s="91"/>
      <c r="N30" s="78">
        <f t="shared" si="1"/>
        <v>0</v>
      </c>
      <c r="O30" s="92"/>
      <c r="P30" s="89"/>
      <c r="Q30" s="89"/>
      <c r="R30" s="90"/>
      <c r="S30" s="91"/>
      <c r="T30" s="78"/>
      <c r="U30" s="90"/>
      <c r="V30" s="91"/>
      <c r="W30" s="78">
        <f t="shared" si="3"/>
        <v>0</v>
      </c>
      <c r="X30" s="90"/>
      <c r="Y30" s="91"/>
      <c r="Z30" s="78">
        <f t="shared" si="4"/>
        <v>0</v>
      </c>
      <c r="AA30" s="90"/>
      <c r="AB30" s="88"/>
      <c r="AC30" s="81"/>
      <c r="AD30" s="93"/>
    </row>
    <row r="31" spans="1:30" s="4" customFormat="1" ht="13.5" customHeight="1">
      <c r="A31" s="55" t="s">
        <v>81</v>
      </c>
      <c r="B31" s="89">
        <f>SUM(D31,P31,X31,AA31)</f>
        <v>113.897</v>
      </c>
      <c r="C31" s="89">
        <f>SUM(E31,Q31,Y31,AB31)</f>
        <v>166.057785</v>
      </c>
      <c r="D31" s="89">
        <f>SUM(F31,I31,L31)</f>
        <v>113.135</v>
      </c>
      <c r="E31" s="89">
        <f>SUM(G31,J31,M31)</f>
        <v>164.36736</v>
      </c>
      <c r="F31" s="90">
        <v>0</v>
      </c>
      <c r="G31" s="91">
        <f>F31*1.5*0.6</f>
        <v>0</v>
      </c>
      <c r="H31" s="70">
        <f>F31*8.41</f>
        <v>0</v>
      </c>
      <c r="I31" s="90">
        <v>110.108</v>
      </c>
      <c r="J31" s="91">
        <f>I31*1.8*0.8</f>
        <v>158.55552</v>
      </c>
      <c r="K31" s="78">
        <f>I31*61.47</f>
        <v>6768.338760000001</v>
      </c>
      <c r="L31" s="90">
        <v>3.027</v>
      </c>
      <c r="M31" s="91">
        <f>L31*2.4*0.8</f>
        <v>5.81184</v>
      </c>
      <c r="N31" s="78">
        <f t="shared" si="1"/>
        <v>288.267264</v>
      </c>
      <c r="O31" s="92"/>
      <c r="P31" s="89">
        <f>SUM(R31,U31)</f>
        <v>0.661</v>
      </c>
      <c r="Q31" s="89">
        <f>SUM(S31,V31)</f>
        <v>1.28895</v>
      </c>
      <c r="R31" s="90">
        <v>0</v>
      </c>
      <c r="S31" s="91">
        <f>R31*1.5*0.645</f>
        <v>0</v>
      </c>
      <c r="T31" s="78">
        <f>R31*7</f>
        <v>0</v>
      </c>
      <c r="U31" s="90">
        <v>0.661</v>
      </c>
      <c r="V31" s="91">
        <f>U31*2.6*0.75</f>
        <v>1.28895</v>
      </c>
      <c r="W31" s="78">
        <f t="shared" si="3"/>
        <v>63.87243</v>
      </c>
      <c r="X31" s="90">
        <v>0.101</v>
      </c>
      <c r="Y31" s="91">
        <f>X31*5.3*0.75</f>
        <v>0.401475</v>
      </c>
      <c r="Z31" s="78">
        <f t="shared" si="4"/>
        <v>26.61552</v>
      </c>
      <c r="AA31" s="90">
        <v>0</v>
      </c>
      <c r="AB31" s="88">
        <f>AA31*14*0.78</f>
        <v>0</v>
      </c>
      <c r="AC31" s="81">
        <f>AA31*770</f>
        <v>0</v>
      </c>
      <c r="AD31" s="93" t="s">
        <v>34</v>
      </c>
    </row>
    <row r="32" spans="1:30" s="4" customFormat="1" ht="12" customHeight="1">
      <c r="A32" s="94"/>
      <c r="B32" s="89"/>
      <c r="C32" s="89"/>
      <c r="D32" s="89"/>
      <c r="E32" s="89"/>
      <c r="F32" s="90"/>
      <c r="G32" s="91"/>
      <c r="H32" s="70">
        <f>F32*8.41</f>
        <v>0</v>
      </c>
      <c r="I32" s="90"/>
      <c r="J32" s="91"/>
      <c r="K32" s="78">
        <f>I32*61.47</f>
        <v>0</v>
      </c>
      <c r="L32" s="90"/>
      <c r="M32" s="91"/>
      <c r="N32" s="78">
        <f t="shared" si="1"/>
        <v>0</v>
      </c>
      <c r="O32" s="92"/>
      <c r="P32" s="89"/>
      <c r="Q32" s="89"/>
      <c r="R32" s="90"/>
      <c r="S32" s="91"/>
      <c r="T32" s="78"/>
      <c r="U32" s="90"/>
      <c r="V32" s="91"/>
      <c r="W32" s="78">
        <f t="shared" si="3"/>
        <v>0</v>
      </c>
      <c r="X32" s="90"/>
      <c r="Y32" s="91"/>
      <c r="Z32" s="78">
        <f t="shared" si="4"/>
        <v>0</v>
      </c>
      <c r="AA32" s="90"/>
      <c r="AB32" s="88"/>
      <c r="AC32" s="81"/>
      <c r="AD32" s="93"/>
    </row>
    <row r="33" spans="1:30" s="4" customFormat="1" ht="13.5" customHeight="1">
      <c r="A33" s="55" t="s">
        <v>82</v>
      </c>
      <c r="B33" s="89">
        <f>SUM(B35:B39,B41:B45,B47:B52,B54:B58)</f>
        <v>414903.46299999993</v>
      </c>
      <c r="C33" s="89">
        <f>SUM(C35:C39,C41:C45,C47:C52,C54:C58)</f>
        <v>696395.764515</v>
      </c>
      <c r="D33" s="89">
        <f>SUM(D35:D39,D41:D45,D47:D52,D54:D58)</f>
        <v>377342.7910000001</v>
      </c>
      <c r="E33" s="89">
        <f>SUM(E35:E39,E41:E45,E47:E52,E54:E58)</f>
        <v>609071.7418200001</v>
      </c>
      <c r="F33" s="91">
        <f>SUM(F35:F58)</f>
        <v>24448.607</v>
      </c>
      <c r="G33" s="91">
        <f>SUM(G35:G58)</f>
        <v>22003.7463</v>
      </c>
      <c r="H33" s="91">
        <f>SUM(H35:H58)</f>
        <v>205612.78486999997</v>
      </c>
      <c r="I33" s="91">
        <f>SUM(I35:I58)</f>
        <v>188518.41199999998</v>
      </c>
      <c r="J33" s="91">
        <f>I33*1.8*0.8</f>
        <v>271466.51328</v>
      </c>
      <c r="K33" s="78">
        <f>SUM(K35:K58)</f>
        <v>11588226.785639998</v>
      </c>
      <c r="L33" s="91">
        <f>SUM(L35:L58)</f>
        <v>164375.77200000003</v>
      </c>
      <c r="M33" s="91">
        <f>L33*2.4*0.8</f>
        <v>315601.48224000004</v>
      </c>
      <c r="N33" s="78">
        <f t="shared" si="1"/>
        <v>15653833.519104002</v>
      </c>
      <c r="O33" s="92"/>
      <c r="P33" s="89">
        <f>SUM(P35:P39,P41:P45,P47:P52,P54:P58)</f>
        <v>30996.191</v>
      </c>
      <c r="Q33" s="89">
        <f>SUM(Q35:Q39,Q41:Q45,Q47:Q52,Q54:Q58)</f>
        <v>58542.73185000001</v>
      </c>
      <c r="R33" s="91">
        <f>SUM(R35:R58)</f>
        <v>1933.6799999999996</v>
      </c>
      <c r="S33" s="91">
        <f>R33*1.5*0.645</f>
        <v>1870.8353999999997</v>
      </c>
      <c r="T33" s="78">
        <f>R33*7</f>
        <v>13535.759999999997</v>
      </c>
      <c r="U33" s="91">
        <f>SUM(U35:U58)</f>
        <v>29062.511000000002</v>
      </c>
      <c r="V33" s="91">
        <f>U33*2.6*0.75</f>
        <v>56671.89645</v>
      </c>
      <c r="W33" s="78">
        <f t="shared" si="3"/>
        <v>2808310.43793</v>
      </c>
      <c r="X33" s="91">
        <f>SUM(X35:X58)</f>
        <v>6177.514999999999</v>
      </c>
      <c r="Y33" s="91">
        <f>X33*5.3*0.75</f>
        <v>24555.622124999998</v>
      </c>
      <c r="Z33" s="78">
        <f t="shared" si="4"/>
        <v>1627898.7527999997</v>
      </c>
      <c r="AA33" s="91">
        <f>SUM(AA35:AA58)</f>
        <v>386.9660000000001</v>
      </c>
      <c r="AB33" s="88">
        <f>AA33*14*0.78</f>
        <v>4225.6687200000015</v>
      </c>
      <c r="AC33" s="81">
        <f>SUM(AC35:AC58)</f>
        <v>297963.82</v>
      </c>
      <c r="AD33" s="93" t="s">
        <v>35</v>
      </c>
    </row>
    <row r="34" spans="1:30" s="4" customFormat="1" ht="12" customHeight="1">
      <c r="A34" s="94"/>
      <c r="B34" s="89"/>
      <c r="C34" s="89"/>
      <c r="D34" s="89"/>
      <c r="E34" s="89"/>
      <c r="F34" s="90"/>
      <c r="G34" s="91"/>
      <c r="H34" s="70">
        <f aca="true" t="shared" si="5" ref="H34:H58">F34*8.41</f>
        <v>0</v>
      </c>
      <c r="I34" s="90"/>
      <c r="J34" s="91"/>
      <c r="K34" s="78">
        <f aca="true" t="shared" si="6" ref="K34:K58">I34*61.47</f>
        <v>0</v>
      </c>
      <c r="L34" s="90"/>
      <c r="M34" s="91"/>
      <c r="N34" s="78">
        <f t="shared" si="1"/>
        <v>0</v>
      </c>
      <c r="O34" s="92"/>
      <c r="P34" s="89"/>
      <c r="Q34" s="89"/>
      <c r="R34" s="90"/>
      <c r="S34" s="91"/>
      <c r="T34" s="78"/>
      <c r="U34" s="90"/>
      <c r="V34" s="91"/>
      <c r="W34" s="78">
        <f t="shared" si="3"/>
        <v>0</v>
      </c>
      <c r="X34" s="90"/>
      <c r="Y34" s="91"/>
      <c r="Z34" s="78">
        <f t="shared" si="4"/>
        <v>0</v>
      </c>
      <c r="AA34" s="90"/>
      <c r="AB34" s="88"/>
      <c r="AC34" s="81"/>
      <c r="AD34" s="93"/>
    </row>
    <row r="35" spans="1:30" s="4" customFormat="1" ht="13.5" customHeight="1">
      <c r="A35" s="55" t="s">
        <v>83</v>
      </c>
      <c r="B35" s="89">
        <f aca="true" t="shared" si="7" ref="B35:C39">SUM(D35,P35,X35,AA35)</f>
        <v>2309.647</v>
      </c>
      <c r="C35" s="89">
        <f t="shared" si="7"/>
        <v>3931.34091</v>
      </c>
      <c r="D35" s="89">
        <f aca="true" t="shared" si="8" ref="D35:E39">SUM(F35,I35,L35)</f>
        <v>2010.251</v>
      </c>
      <c r="E35" s="89">
        <f t="shared" si="8"/>
        <v>3268.3761600000003</v>
      </c>
      <c r="F35" s="90">
        <v>0</v>
      </c>
      <c r="G35" s="91">
        <f>F35*1.5*0.6</f>
        <v>0</v>
      </c>
      <c r="H35" s="70">
        <f t="shared" si="5"/>
        <v>0</v>
      </c>
      <c r="I35" s="90">
        <v>1231.887</v>
      </c>
      <c r="J35" s="91">
        <f>I35*1.8*0.8</f>
        <v>1773.9172800000001</v>
      </c>
      <c r="K35" s="78">
        <f t="shared" si="6"/>
        <v>75724.09388999999</v>
      </c>
      <c r="L35" s="90">
        <v>778.364</v>
      </c>
      <c r="M35" s="91">
        <f>L35*2.4*0.8</f>
        <v>1494.4588800000001</v>
      </c>
      <c r="N35" s="78">
        <f t="shared" si="1"/>
        <v>74125.16044800001</v>
      </c>
      <c r="O35" s="92"/>
      <c r="P35" s="89">
        <f aca="true" t="shared" si="9" ref="P35:Q39">SUM(R35,U35)</f>
        <v>274.118</v>
      </c>
      <c r="Q35" s="89">
        <f t="shared" si="9"/>
        <v>533.419875</v>
      </c>
      <c r="R35" s="90">
        <v>1.13</v>
      </c>
      <c r="S35" s="91">
        <f>R35*1.5*0.645</f>
        <v>1.093275</v>
      </c>
      <c r="T35" s="78">
        <f>R35*7</f>
        <v>7.909999999999999</v>
      </c>
      <c r="U35" s="90">
        <v>272.988</v>
      </c>
      <c r="V35" s="91">
        <f>U35*2.6*0.75</f>
        <v>532.3266000000001</v>
      </c>
      <c r="W35" s="78">
        <f t="shared" si="3"/>
        <v>26378.830439999998</v>
      </c>
      <c r="X35" s="90">
        <v>21.093</v>
      </c>
      <c r="Y35" s="91">
        <f>X35*5.3*0.75</f>
        <v>83.844675</v>
      </c>
      <c r="Z35" s="78">
        <f t="shared" si="4"/>
        <v>5558.42736</v>
      </c>
      <c r="AA35" s="90">
        <v>4.185</v>
      </c>
      <c r="AB35" s="88">
        <f>AA35*14*0.78</f>
        <v>45.700199999999995</v>
      </c>
      <c r="AC35" s="81">
        <f aca="true" t="shared" si="10" ref="AC35:AC58">AA35*770</f>
        <v>3222.45</v>
      </c>
      <c r="AD35" s="95" t="s">
        <v>36</v>
      </c>
    </row>
    <row r="36" spans="1:30" s="4" customFormat="1" ht="13.5" customHeight="1">
      <c r="A36" s="55" t="s">
        <v>84</v>
      </c>
      <c r="B36" s="89">
        <f t="shared" si="7"/>
        <v>23322.449000000004</v>
      </c>
      <c r="C36" s="89">
        <f t="shared" si="7"/>
        <v>34455.9884775</v>
      </c>
      <c r="D36" s="89">
        <f t="shared" si="8"/>
        <v>22309.497000000003</v>
      </c>
      <c r="E36" s="89">
        <f t="shared" si="8"/>
        <v>32485.413900000003</v>
      </c>
      <c r="F36" s="90">
        <v>127.555</v>
      </c>
      <c r="G36" s="91">
        <f>F36*1.5*0.6</f>
        <v>114.79950000000001</v>
      </c>
      <c r="H36" s="70">
        <f t="shared" si="5"/>
        <v>1072.73755</v>
      </c>
      <c r="I36" s="90">
        <v>21288.988</v>
      </c>
      <c r="J36" s="91">
        <f>I36*1.8*0.8</f>
        <v>30656.142720000003</v>
      </c>
      <c r="K36" s="78">
        <f t="shared" si="6"/>
        <v>1308634.0923600001</v>
      </c>
      <c r="L36" s="90">
        <v>892.954</v>
      </c>
      <c r="M36" s="91">
        <f>L36*2.4*0.8</f>
        <v>1714.4716799999999</v>
      </c>
      <c r="N36" s="78">
        <f t="shared" si="1"/>
        <v>85037.795328</v>
      </c>
      <c r="O36" s="92"/>
      <c r="P36" s="89">
        <f t="shared" si="9"/>
        <v>1006.714</v>
      </c>
      <c r="Q36" s="89">
        <f t="shared" si="9"/>
        <v>1932.4510725000002</v>
      </c>
      <c r="R36" s="90">
        <v>31.187</v>
      </c>
      <c r="S36" s="91">
        <f>R36*1.5*0.645</f>
        <v>30.173422500000004</v>
      </c>
      <c r="T36" s="78">
        <f>R36*7</f>
        <v>218.309</v>
      </c>
      <c r="U36" s="90">
        <v>975.527</v>
      </c>
      <c r="V36" s="91">
        <f>U36*2.6*0.75</f>
        <v>1902.2776500000002</v>
      </c>
      <c r="W36" s="78">
        <f t="shared" si="3"/>
        <v>94265.17401</v>
      </c>
      <c r="X36" s="90">
        <v>4.319</v>
      </c>
      <c r="Y36" s="91">
        <f>X36*5.3*0.75</f>
        <v>17.168025</v>
      </c>
      <c r="Z36" s="78">
        <f t="shared" si="4"/>
        <v>1138.1428799999999</v>
      </c>
      <c r="AA36" s="90">
        <v>1.919</v>
      </c>
      <c r="AB36" s="88">
        <f>AA36*14*0.78</f>
        <v>20.95548</v>
      </c>
      <c r="AC36" s="81">
        <f t="shared" si="10"/>
        <v>1477.63</v>
      </c>
      <c r="AD36" s="95" t="s">
        <v>37</v>
      </c>
    </row>
    <row r="37" spans="1:30" s="4" customFormat="1" ht="13.5" customHeight="1">
      <c r="A37" s="55" t="s">
        <v>85</v>
      </c>
      <c r="B37" s="89">
        <f t="shared" si="7"/>
        <v>16565.367</v>
      </c>
      <c r="C37" s="89">
        <f t="shared" si="7"/>
        <v>25316.749395000003</v>
      </c>
      <c r="D37" s="89">
        <f t="shared" si="8"/>
        <v>15877.902</v>
      </c>
      <c r="E37" s="89">
        <f t="shared" si="8"/>
        <v>23741.60424</v>
      </c>
      <c r="F37" s="90">
        <v>256.62</v>
      </c>
      <c r="G37" s="91">
        <f>F37*1.5*0.6</f>
        <v>230.958</v>
      </c>
      <c r="H37" s="70">
        <f t="shared" si="5"/>
        <v>2158.1742</v>
      </c>
      <c r="I37" s="90">
        <v>13504.615</v>
      </c>
      <c r="J37" s="91">
        <f>I37*1.8*0.8</f>
        <v>19446.6456</v>
      </c>
      <c r="K37" s="78">
        <f t="shared" si="6"/>
        <v>830128.6840499999</v>
      </c>
      <c r="L37" s="90">
        <v>2116.667</v>
      </c>
      <c r="M37" s="91">
        <f>L37*2.4*0.8</f>
        <v>4064.00064</v>
      </c>
      <c r="N37" s="78">
        <f t="shared" si="1"/>
        <v>201574.431744</v>
      </c>
      <c r="O37" s="92"/>
      <c r="P37" s="89">
        <f t="shared" si="9"/>
        <v>535.832</v>
      </c>
      <c r="Q37" s="89">
        <f t="shared" si="9"/>
        <v>970.605225</v>
      </c>
      <c r="R37" s="90">
        <v>75.59</v>
      </c>
      <c r="S37" s="91">
        <f>R37*1.5*0.645</f>
        <v>73.133325</v>
      </c>
      <c r="T37" s="78">
        <f>R37*7</f>
        <v>529.13</v>
      </c>
      <c r="U37" s="90">
        <v>460.242</v>
      </c>
      <c r="V37" s="91">
        <f>U37*2.6*0.75</f>
        <v>897.4719</v>
      </c>
      <c r="W37" s="78">
        <f t="shared" si="3"/>
        <v>44473.18446</v>
      </c>
      <c r="X37" s="90">
        <v>151.374</v>
      </c>
      <c r="Y37" s="91">
        <f>X37*5.3*0.75</f>
        <v>601.71165</v>
      </c>
      <c r="Z37" s="78">
        <f t="shared" si="4"/>
        <v>39890.076479999996</v>
      </c>
      <c r="AA37" s="90">
        <v>0.259</v>
      </c>
      <c r="AB37" s="88">
        <f>AA37*14*0.78</f>
        <v>2.8282800000000003</v>
      </c>
      <c r="AC37" s="81">
        <f t="shared" si="10"/>
        <v>199.43</v>
      </c>
      <c r="AD37" s="95" t="s">
        <v>38</v>
      </c>
    </row>
    <row r="38" spans="1:30" s="4" customFormat="1" ht="13.5" customHeight="1">
      <c r="A38" s="55" t="s">
        <v>86</v>
      </c>
      <c r="B38" s="89">
        <f t="shared" si="7"/>
        <v>16325.293999999998</v>
      </c>
      <c r="C38" s="89">
        <f t="shared" si="7"/>
        <v>25406.308852500002</v>
      </c>
      <c r="D38" s="89">
        <f t="shared" si="8"/>
        <v>16006.597999999998</v>
      </c>
      <c r="E38" s="89">
        <f t="shared" si="8"/>
        <v>24773.747700000004</v>
      </c>
      <c r="F38" s="90">
        <v>61.677</v>
      </c>
      <c r="G38" s="91">
        <f>F38*1.5*0.6</f>
        <v>55.5093</v>
      </c>
      <c r="H38" s="70">
        <f t="shared" si="5"/>
        <v>518.70357</v>
      </c>
      <c r="I38" s="90">
        <v>12283.354</v>
      </c>
      <c r="J38" s="91">
        <f>I38*1.8*0.8</f>
        <v>17688.02976</v>
      </c>
      <c r="K38" s="78">
        <f t="shared" si="6"/>
        <v>755057.77038</v>
      </c>
      <c r="L38" s="90">
        <v>3661.567</v>
      </c>
      <c r="M38" s="91">
        <f>L38*2.4*0.8</f>
        <v>7030.208640000001</v>
      </c>
      <c r="N38" s="78">
        <f t="shared" si="1"/>
        <v>348698.348544</v>
      </c>
      <c r="O38" s="92"/>
      <c r="P38" s="89">
        <f t="shared" si="9"/>
        <v>291.473</v>
      </c>
      <c r="Q38" s="89">
        <f t="shared" si="9"/>
        <v>511.1820075</v>
      </c>
      <c r="R38" s="90">
        <v>58.209</v>
      </c>
      <c r="S38" s="91">
        <f>R38*1.5*0.645</f>
        <v>56.3172075</v>
      </c>
      <c r="T38" s="78">
        <f>R38*7</f>
        <v>407.463</v>
      </c>
      <c r="U38" s="90">
        <v>233.264</v>
      </c>
      <c r="V38" s="91">
        <f>U38*2.6*0.75</f>
        <v>454.8648</v>
      </c>
      <c r="W38" s="78">
        <f t="shared" si="3"/>
        <v>22540.30032</v>
      </c>
      <c r="X38" s="90">
        <v>25.327</v>
      </c>
      <c r="Y38" s="91">
        <f>X38*5.3*0.75</f>
        <v>100.674825</v>
      </c>
      <c r="Z38" s="78">
        <f t="shared" si="4"/>
        <v>6674.17104</v>
      </c>
      <c r="AA38" s="90">
        <v>1.896</v>
      </c>
      <c r="AB38" s="88">
        <f>AA38*14*0.78</f>
        <v>20.70432</v>
      </c>
      <c r="AC38" s="81">
        <f t="shared" si="10"/>
        <v>1459.9199999999998</v>
      </c>
      <c r="AD38" s="95" t="s">
        <v>39</v>
      </c>
    </row>
    <row r="39" spans="1:30" s="4" customFormat="1" ht="13.5" customHeight="1">
      <c r="A39" s="55" t="s">
        <v>87</v>
      </c>
      <c r="B39" s="89">
        <f t="shared" si="7"/>
        <v>13776.838</v>
      </c>
      <c r="C39" s="89">
        <f t="shared" si="7"/>
        <v>22285.385332500002</v>
      </c>
      <c r="D39" s="89">
        <f t="shared" si="8"/>
        <v>13179.357</v>
      </c>
      <c r="E39" s="89">
        <f t="shared" si="8"/>
        <v>20892.2007</v>
      </c>
      <c r="F39" s="90">
        <v>282.935</v>
      </c>
      <c r="G39" s="91">
        <f>F39*1.5*0.6</f>
        <v>254.6415</v>
      </c>
      <c r="H39" s="70">
        <f t="shared" si="5"/>
        <v>2379.48335</v>
      </c>
      <c r="I39" s="90">
        <v>8590.773</v>
      </c>
      <c r="J39" s="91">
        <f>I39*1.8*0.8</f>
        <v>12370.71312</v>
      </c>
      <c r="K39" s="78">
        <f t="shared" si="6"/>
        <v>528074.8163099999</v>
      </c>
      <c r="L39" s="90">
        <v>4305.649</v>
      </c>
      <c r="M39" s="91">
        <f>L39*2.4*0.8</f>
        <v>8266.846080000001</v>
      </c>
      <c r="N39" s="78">
        <f t="shared" si="1"/>
        <v>410035.565568</v>
      </c>
      <c r="O39" s="92"/>
      <c r="P39" s="89">
        <f t="shared" si="9"/>
        <v>495.63800000000003</v>
      </c>
      <c r="Q39" s="89">
        <f t="shared" si="9"/>
        <v>941.5494075000001</v>
      </c>
      <c r="R39" s="90">
        <v>25.389</v>
      </c>
      <c r="S39" s="91">
        <f>R39*1.5*0.645</f>
        <v>24.5638575</v>
      </c>
      <c r="T39" s="78">
        <f>R39*7</f>
        <v>177.72299999999998</v>
      </c>
      <c r="U39" s="90">
        <v>470.249</v>
      </c>
      <c r="V39" s="91">
        <f>U39*2.6*0.75</f>
        <v>916.9855500000001</v>
      </c>
      <c r="W39" s="78">
        <f t="shared" si="3"/>
        <v>45440.16087</v>
      </c>
      <c r="X39" s="90">
        <v>95.103</v>
      </c>
      <c r="Y39" s="91">
        <f>X39*5.3*0.75</f>
        <v>378.03442499999994</v>
      </c>
      <c r="Z39" s="78">
        <f t="shared" si="4"/>
        <v>25061.542559999998</v>
      </c>
      <c r="AA39" s="90">
        <v>6.74</v>
      </c>
      <c r="AB39" s="88">
        <f>AA39*14*0.78</f>
        <v>73.6008</v>
      </c>
      <c r="AC39" s="81">
        <f t="shared" si="10"/>
        <v>5189.8</v>
      </c>
      <c r="AD39" s="95" t="s">
        <v>40</v>
      </c>
    </row>
    <row r="40" spans="1:30" s="4" customFormat="1" ht="12" customHeight="1">
      <c r="A40" s="96"/>
      <c r="B40" s="89"/>
      <c r="C40" s="89"/>
      <c r="D40" s="89"/>
      <c r="E40" s="89"/>
      <c r="F40" s="90"/>
      <c r="G40" s="91"/>
      <c r="H40" s="70">
        <f t="shared" si="5"/>
        <v>0</v>
      </c>
      <c r="I40" s="90"/>
      <c r="J40" s="91"/>
      <c r="K40" s="78">
        <f t="shared" si="6"/>
        <v>0</v>
      </c>
      <c r="L40" s="90"/>
      <c r="M40" s="91"/>
      <c r="N40" s="78">
        <f t="shared" si="1"/>
        <v>0</v>
      </c>
      <c r="O40" s="92"/>
      <c r="P40" s="89"/>
      <c r="Q40" s="89"/>
      <c r="R40" s="90"/>
      <c r="S40" s="91"/>
      <c r="T40" s="78"/>
      <c r="U40" s="90"/>
      <c r="V40" s="91"/>
      <c r="W40" s="78">
        <f t="shared" si="3"/>
        <v>0</v>
      </c>
      <c r="X40" s="90"/>
      <c r="Y40" s="91"/>
      <c r="Z40" s="78">
        <f t="shared" si="4"/>
        <v>0</v>
      </c>
      <c r="AA40" s="90"/>
      <c r="AB40" s="88"/>
      <c r="AC40" s="81">
        <f t="shared" si="10"/>
        <v>0</v>
      </c>
      <c r="AD40" s="95"/>
    </row>
    <row r="41" spans="1:30" s="4" customFormat="1" ht="13.5" customHeight="1">
      <c r="A41" s="55" t="s">
        <v>88</v>
      </c>
      <c r="B41" s="89">
        <f aca="true" t="shared" si="11" ref="B41:C45">SUM(D41,P41,X41,AA41)</f>
        <v>18922.874999999996</v>
      </c>
      <c r="C41" s="89">
        <f t="shared" si="11"/>
        <v>30283.918005000003</v>
      </c>
      <c r="D41" s="89">
        <f aca="true" t="shared" si="12" ref="D41:E45">SUM(F41,I41,L41)</f>
        <v>17800.566</v>
      </c>
      <c r="E41" s="89">
        <f t="shared" si="12"/>
        <v>27552.802320000003</v>
      </c>
      <c r="F41" s="90">
        <v>506.412</v>
      </c>
      <c r="G41" s="91">
        <f>F41*1.5*0.6</f>
        <v>455.77079999999995</v>
      </c>
      <c r="H41" s="70">
        <f t="shared" si="5"/>
        <v>4258.9249199999995</v>
      </c>
      <c r="I41" s="90">
        <v>12724.467</v>
      </c>
      <c r="J41" s="91">
        <f>I41*1.8*0.8</f>
        <v>18323.232480000002</v>
      </c>
      <c r="K41" s="78">
        <f t="shared" si="6"/>
        <v>782172.98649</v>
      </c>
      <c r="L41" s="90">
        <v>4569.687</v>
      </c>
      <c r="M41" s="91">
        <f>L41*2.4*0.8</f>
        <v>8773.79904</v>
      </c>
      <c r="N41" s="78">
        <f t="shared" si="1"/>
        <v>435180.432384</v>
      </c>
      <c r="O41" s="92"/>
      <c r="P41" s="89">
        <f aca="true" t="shared" si="13" ref="P41:Q45">SUM(R41,U41)</f>
        <v>909.657</v>
      </c>
      <c r="Q41" s="89">
        <f t="shared" si="13"/>
        <v>1725.6375600000003</v>
      </c>
      <c r="R41" s="90">
        <v>49.052</v>
      </c>
      <c r="S41" s="91">
        <f>R41*1.5*0.645</f>
        <v>47.45781</v>
      </c>
      <c r="T41" s="78">
        <f>R41*7</f>
        <v>343.364</v>
      </c>
      <c r="U41" s="90">
        <v>860.605</v>
      </c>
      <c r="V41" s="91">
        <f>U41*2.6*0.75</f>
        <v>1678.1797500000002</v>
      </c>
      <c r="W41" s="78">
        <f t="shared" si="3"/>
        <v>83160.26114999999</v>
      </c>
      <c r="X41" s="90">
        <v>189.587</v>
      </c>
      <c r="Y41" s="91">
        <f>X41*5.3*0.75</f>
        <v>753.6083249999999</v>
      </c>
      <c r="Z41" s="78">
        <f t="shared" si="4"/>
        <v>49959.966239999994</v>
      </c>
      <c r="AA41" s="90">
        <v>23.065</v>
      </c>
      <c r="AB41" s="88">
        <f>AA41*14*0.78</f>
        <v>251.86980000000003</v>
      </c>
      <c r="AC41" s="81">
        <f t="shared" si="10"/>
        <v>17760.05</v>
      </c>
      <c r="AD41" s="95" t="s">
        <v>41</v>
      </c>
    </row>
    <row r="42" spans="1:30" s="4" customFormat="1" ht="13.5" customHeight="1">
      <c r="A42" s="55" t="s">
        <v>89</v>
      </c>
      <c r="B42" s="89">
        <f t="shared" si="11"/>
        <v>57097.78800000001</v>
      </c>
      <c r="C42" s="89">
        <f t="shared" si="11"/>
        <v>87040.9008375</v>
      </c>
      <c r="D42" s="89">
        <f t="shared" si="12"/>
        <v>52480.07000000001</v>
      </c>
      <c r="E42" s="89">
        <f t="shared" si="12"/>
        <v>76629.66816</v>
      </c>
      <c r="F42" s="90">
        <v>10692.216</v>
      </c>
      <c r="G42" s="91">
        <f>F42*1.5*0.6</f>
        <v>9622.9944</v>
      </c>
      <c r="H42" s="70">
        <f t="shared" si="5"/>
        <v>89921.53656000001</v>
      </c>
      <c r="I42" s="90">
        <v>27554.179</v>
      </c>
      <c r="J42" s="91">
        <f>I42*1.8*0.8</f>
        <v>39678.01776</v>
      </c>
      <c r="K42" s="78">
        <f t="shared" si="6"/>
        <v>1693755.38313</v>
      </c>
      <c r="L42" s="90">
        <v>14233.675</v>
      </c>
      <c r="M42" s="91">
        <f>L42*2.4*0.8</f>
        <v>27328.656000000003</v>
      </c>
      <c r="N42" s="78">
        <f t="shared" si="1"/>
        <v>1355501.3376</v>
      </c>
      <c r="O42" s="92"/>
      <c r="P42" s="89">
        <f t="shared" si="13"/>
        <v>4067.859</v>
      </c>
      <c r="Q42" s="89">
        <f t="shared" si="13"/>
        <v>7825.8584025</v>
      </c>
      <c r="R42" s="90">
        <v>108.363</v>
      </c>
      <c r="S42" s="91">
        <f>R42*1.5*0.645</f>
        <v>104.84120250000001</v>
      </c>
      <c r="T42" s="78">
        <f>R42*7</f>
        <v>758.5409999999999</v>
      </c>
      <c r="U42" s="90">
        <v>3959.496</v>
      </c>
      <c r="V42" s="91">
        <f>U42*2.6*0.75</f>
        <v>7721.0172</v>
      </c>
      <c r="W42" s="78">
        <f t="shared" si="3"/>
        <v>382606.09848</v>
      </c>
      <c r="X42" s="90">
        <v>492.309</v>
      </c>
      <c r="Y42" s="91">
        <f>X42*5.3*0.75</f>
        <v>1956.9282750000002</v>
      </c>
      <c r="Z42" s="78">
        <f t="shared" si="4"/>
        <v>129733.26768</v>
      </c>
      <c r="AA42" s="90">
        <v>57.55</v>
      </c>
      <c r="AB42" s="88">
        <f>AA42*14*0.78</f>
        <v>628.4459999999999</v>
      </c>
      <c r="AC42" s="81">
        <f t="shared" si="10"/>
        <v>44313.5</v>
      </c>
      <c r="AD42" s="95" t="s">
        <v>42</v>
      </c>
    </row>
    <row r="43" spans="1:30" s="4" customFormat="1" ht="13.5" customHeight="1">
      <c r="A43" s="55" t="s">
        <v>90</v>
      </c>
      <c r="B43" s="89">
        <f t="shared" si="11"/>
        <v>26603.683000000005</v>
      </c>
      <c r="C43" s="89">
        <f t="shared" si="11"/>
        <v>42212.3056725</v>
      </c>
      <c r="D43" s="89">
        <f t="shared" si="12"/>
        <v>25851.212000000003</v>
      </c>
      <c r="E43" s="89">
        <f t="shared" si="12"/>
        <v>40444.60794</v>
      </c>
      <c r="F43" s="90">
        <v>563.417</v>
      </c>
      <c r="G43" s="91">
        <f>F43*1.5*0.6</f>
        <v>507.0753</v>
      </c>
      <c r="H43" s="70">
        <f t="shared" si="5"/>
        <v>4738.33697</v>
      </c>
      <c r="I43" s="90">
        <v>17947.987</v>
      </c>
      <c r="J43" s="91">
        <f>I43*1.8*0.8</f>
        <v>25845.101280000003</v>
      </c>
      <c r="K43" s="78">
        <f t="shared" si="6"/>
        <v>1103262.76089</v>
      </c>
      <c r="L43" s="90">
        <v>7339.808</v>
      </c>
      <c r="M43" s="91">
        <f>L43*2.4*0.8</f>
        <v>14092.43136</v>
      </c>
      <c r="N43" s="78">
        <f t="shared" si="1"/>
        <v>698984.595456</v>
      </c>
      <c r="O43" s="92"/>
      <c r="P43" s="89">
        <f t="shared" si="13"/>
        <v>633.236</v>
      </c>
      <c r="Q43" s="89">
        <f t="shared" si="13"/>
        <v>1192.4457825</v>
      </c>
      <c r="R43" s="90">
        <v>43.119</v>
      </c>
      <c r="S43" s="91">
        <f>R43*1.5*0.645</f>
        <v>41.7176325</v>
      </c>
      <c r="T43" s="78">
        <f>R43*7</f>
        <v>301.83299999999997</v>
      </c>
      <c r="U43" s="90">
        <v>590.117</v>
      </c>
      <c r="V43" s="91">
        <f>U43*2.6*0.75</f>
        <v>1150.72815</v>
      </c>
      <c r="W43" s="78">
        <f t="shared" si="3"/>
        <v>57023.00570999999</v>
      </c>
      <c r="X43" s="90">
        <v>104.65</v>
      </c>
      <c r="Y43" s="91">
        <f>X43*5.3*0.75</f>
        <v>415.98375</v>
      </c>
      <c r="Z43" s="78">
        <f t="shared" si="4"/>
        <v>27577.368</v>
      </c>
      <c r="AA43" s="90">
        <v>14.585</v>
      </c>
      <c r="AB43" s="88">
        <f>AA43*14*0.78</f>
        <v>159.2682</v>
      </c>
      <c r="AC43" s="81">
        <f t="shared" si="10"/>
        <v>11230.45</v>
      </c>
      <c r="AD43" s="95" t="s">
        <v>43</v>
      </c>
    </row>
    <row r="44" spans="1:30" s="4" customFormat="1" ht="13.5" customHeight="1">
      <c r="A44" s="55" t="s">
        <v>91</v>
      </c>
      <c r="B44" s="89">
        <f t="shared" si="11"/>
        <v>55707.10899999999</v>
      </c>
      <c r="C44" s="89">
        <f t="shared" si="11"/>
        <v>105053.6253675</v>
      </c>
      <c r="D44" s="89">
        <f t="shared" si="12"/>
        <v>48169.577999999994</v>
      </c>
      <c r="E44" s="89">
        <f t="shared" si="12"/>
        <v>84214.3632</v>
      </c>
      <c r="F44" s="90">
        <v>217.712</v>
      </c>
      <c r="G44" s="91">
        <f>F44*1.5*0.6</f>
        <v>195.9408</v>
      </c>
      <c r="H44" s="70">
        <f t="shared" si="5"/>
        <v>1830.9579199999998</v>
      </c>
      <c r="I44" s="90">
        <v>16769.084</v>
      </c>
      <c r="J44" s="91">
        <f>I44*1.8*0.8</f>
        <v>24147.48096</v>
      </c>
      <c r="K44" s="78">
        <f t="shared" si="6"/>
        <v>1030795.5934799999</v>
      </c>
      <c r="L44" s="90">
        <v>31182.782</v>
      </c>
      <c r="M44" s="91">
        <f>L44*2.4*0.8</f>
        <v>59870.94144</v>
      </c>
      <c r="N44" s="78">
        <f t="shared" si="1"/>
        <v>2969598.695424</v>
      </c>
      <c r="O44" s="92"/>
      <c r="P44" s="89">
        <f t="shared" si="13"/>
        <v>4593.577</v>
      </c>
      <c r="Q44" s="89">
        <f t="shared" si="13"/>
        <v>8881.4620725</v>
      </c>
      <c r="R44" s="90">
        <v>77.367</v>
      </c>
      <c r="S44" s="91">
        <f>R44*1.5*0.645</f>
        <v>74.85257250000001</v>
      </c>
      <c r="T44" s="78">
        <f>R44*7</f>
        <v>541.5690000000001</v>
      </c>
      <c r="U44" s="90">
        <v>4516.21</v>
      </c>
      <c r="V44" s="91">
        <f>U44*2.6*0.75</f>
        <v>8806.6095</v>
      </c>
      <c r="W44" s="78">
        <f t="shared" si="3"/>
        <v>436401.3723</v>
      </c>
      <c r="X44" s="90">
        <v>2907.153</v>
      </c>
      <c r="Y44" s="91">
        <f>X44*5.3*0.75</f>
        <v>11555.933174999998</v>
      </c>
      <c r="Z44" s="78">
        <f t="shared" si="4"/>
        <v>766092.9585599999</v>
      </c>
      <c r="AA44" s="90">
        <v>36.801</v>
      </c>
      <c r="AB44" s="88">
        <f>AA44*14*0.78</f>
        <v>401.86692000000005</v>
      </c>
      <c r="AC44" s="81">
        <f t="shared" si="10"/>
        <v>28336.77</v>
      </c>
      <c r="AD44" s="95" t="s">
        <v>44</v>
      </c>
    </row>
    <row r="45" spans="1:30" s="4" customFormat="1" ht="13.5" customHeight="1">
      <c r="A45" s="55" t="s">
        <v>92</v>
      </c>
      <c r="B45" s="89">
        <f t="shared" si="11"/>
        <v>32990.865</v>
      </c>
      <c r="C45" s="89">
        <f t="shared" si="11"/>
        <v>56476.01385750001</v>
      </c>
      <c r="D45" s="89">
        <f t="shared" si="12"/>
        <v>31600.373</v>
      </c>
      <c r="E45" s="89">
        <f t="shared" si="12"/>
        <v>52271.25258000001</v>
      </c>
      <c r="F45" s="90">
        <v>1706.865</v>
      </c>
      <c r="G45" s="91">
        <f>F45*1.5*0.6</f>
        <v>1536.1785</v>
      </c>
      <c r="H45" s="70">
        <f t="shared" si="5"/>
        <v>14354.73465</v>
      </c>
      <c r="I45" s="90">
        <v>13875.961</v>
      </c>
      <c r="J45" s="91">
        <f>I45*1.8*0.8</f>
        <v>19981.383840000002</v>
      </c>
      <c r="K45" s="78">
        <f t="shared" si="6"/>
        <v>852955.3226699999</v>
      </c>
      <c r="L45" s="90">
        <v>16017.547</v>
      </c>
      <c r="M45" s="91">
        <f>L45*2.4*0.8</f>
        <v>30753.690240000004</v>
      </c>
      <c r="N45" s="78">
        <f t="shared" si="1"/>
        <v>1525383.035904</v>
      </c>
      <c r="O45" s="92"/>
      <c r="P45" s="89">
        <f t="shared" si="13"/>
        <v>765.9739999999999</v>
      </c>
      <c r="Q45" s="89">
        <f t="shared" si="13"/>
        <v>1320.3117375</v>
      </c>
      <c r="R45" s="90">
        <v>176.425</v>
      </c>
      <c r="S45" s="91">
        <f>R45*1.5*0.645</f>
        <v>170.69118750000004</v>
      </c>
      <c r="T45" s="78">
        <f>R45*7</f>
        <v>1234.9750000000001</v>
      </c>
      <c r="U45" s="90">
        <v>589.549</v>
      </c>
      <c r="V45" s="91">
        <f>U45*2.6*0.75</f>
        <v>1149.6205499999999</v>
      </c>
      <c r="W45" s="78">
        <f t="shared" si="3"/>
        <v>56968.119869999995</v>
      </c>
      <c r="X45" s="90">
        <v>566.636</v>
      </c>
      <c r="Y45" s="91">
        <f>X45*5.3*0.75</f>
        <v>2252.3781</v>
      </c>
      <c r="Z45" s="78">
        <f t="shared" si="4"/>
        <v>149319.91872</v>
      </c>
      <c r="AA45" s="90">
        <v>57.882</v>
      </c>
      <c r="AB45" s="88">
        <f>AA45*14*0.78</f>
        <v>632.0714399999999</v>
      </c>
      <c r="AC45" s="81">
        <f t="shared" si="10"/>
        <v>44569.14</v>
      </c>
      <c r="AD45" s="95" t="s">
        <v>45</v>
      </c>
    </row>
    <row r="46" spans="1:30" s="4" customFormat="1" ht="12" customHeight="1">
      <c r="A46" s="94"/>
      <c r="B46" s="89"/>
      <c r="C46" s="89"/>
      <c r="D46" s="89"/>
      <c r="E46" s="89"/>
      <c r="F46" s="90"/>
      <c r="G46" s="91"/>
      <c r="H46" s="70">
        <f t="shared" si="5"/>
        <v>0</v>
      </c>
      <c r="I46" s="90"/>
      <c r="J46" s="91"/>
      <c r="K46" s="78">
        <f t="shared" si="6"/>
        <v>0</v>
      </c>
      <c r="L46" s="90"/>
      <c r="M46" s="91"/>
      <c r="N46" s="78">
        <f t="shared" si="1"/>
        <v>0</v>
      </c>
      <c r="O46" s="92"/>
      <c r="P46" s="89"/>
      <c r="Q46" s="89"/>
      <c r="R46" s="90"/>
      <c r="S46" s="91"/>
      <c r="T46" s="78"/>
      <c r="U46" s="90"/>
      <c r="V46" s="91"/>
      <c r="W46" s="78">
        <f t="shared" si="3"/>
        <v>0</v>
      </c>
      <c r="X46" s="90"/>
      <c r="Y46" s="91"/>
      <c r="Z46" s="78">
        <f t="shared" si="4"/>
        <v>0</v>
      </c>
      <c r="AA46" s="90"/>
      <c r="AB46" s="88"/>
      <c r="AC46" s="81">
        <f t="shared" si="10"/>
        <v>0</v>
      </c>
      <c r="AD46" s="95"/>
    </row>
    <row r="47" spans="1:30" s="4" customFormat="1" ht="13.5" customHeight="1">
      <c r="A47" s="55" t="s">
        <v>93</v>
      </c>
      <c r="B47" s="89">
        <f aca="true" t="shared" si="14" ref="B47:C52">SUM(D47,P47,X47,AA47)</f>
        <v>58112.937</v>
      </c>
      <c r="C47" s="89">
        <f t="shared" si="14"/>
        <v>102533.7489225</v>
      </c>
      <c r="D47" s="89">
        <f aca="true" t="shared" si="15" ref="D47:E52">SUM(F47,I47,L47)</f>
        <v>51955.632</v>
      </c>
      <c r="E47" s="89">
        <f t="shared" si="15"/>
        <v>88251.19536</v>
      </c>
      <c r="F47" s="90">
        <v>2708.352</v>
      </c>
      <c r="G47" s="91">
        <f aca="true" t="shared" si="16" ref="G47:G52">F47*1.5*0.6</f>
        <v>2437.5168</v>
      </c>
      <c r="H47" s="70">
        <f t="shared" si="5"/>
        <v>22777.24032</v>
      </c>
      <c r="I47" s="90">
        <v>18210.623</v>
      </c>
      <c r="J47" s="91">
        <f aca="true" t="shared" si="17" ref="J47:J52">I47*1.8*0.8</f>
        <v>26223.297120000003</v>
      </c>
      <c r="K47" s="78">
        <f t="shared" si="6"/>
        <v>1119406.99581</v>
      </c>
      <c r="L47" s="90">
        <v>31036.657</v>
      </c>
      <c r="M47" s="91">
        <f aca="true" t="shared" si="18" ref="M47:M52">L47*2.4*0.8</f>
        <v>59590.38144</v>
      </c>
      <c r="N47" s="78">
        <f t="shared" si="1"/>
        <v>2955682.9194239997</v>
      </c>
      <c r="O47" s="92"/>
      <c r="P47" s="89">
        <f aca="true" t="shared" si="19" ref="P47:Q52">SUM(R47,U47)</f>
        <v>5375.462</v>
      </c>
      <c r="Q47" s="89">
        <f t="shared" si="19"/>
        <v>10168.119337500002</v>
      </c>
      <c r="R47" s="90">
        <v>319.625</v>
      </c>
      <c r="S47" s="91">
        <f aca="true" t="shared" si="20" ref="S47:S52">R47*1.5*0.645</f>
        <v>309.2371875</v>
      </c>
      <c r="T47" s="78">
        <f aca="true" t="shared" si="21" ref="T47:T52">R47*7</f>
        <v>2237.375</v>
      </c>
      <c r="U47" s="90">
        <v>5055.837</v>
      </c>
      <c r="V47" s="91">
        <f aca="true" t="shared" si="22" ref="V47:V52">U47*2.6*0.75</f>
        <v>9858.882150000001</v>
      </c>
      <c r="W47" s="78">
        <f t="shared" si="3"/>
        <v>488545.52931</v>
      </c>
      <c r="X47" s="90">
        <v>636.903</v>
      </c>
      <c r="Y47" s="91">
        <f aca="true" t="shared" si="23" ref="Y47:Y52">X47*5.3*0.75</f>
        <v>2531.689425</v>
      </c>
      <c r="Z47" s="78">
        <f t="shared" si="4"/>
        <v>167836.67856</v>
      </c>
      <c r="AA47" s="90">
        <v>144.94</v>
      </c>
      <c r="AB47" s="88">
        <f aca="true" t="shared" si="24" ref="AB47:AB52">AA47*14*0.78</f>
        <v>1582.7448</v>
      </c>
      <c r="AC47" s="81">
        <f t="shared" si="10"/>
        <v>111603.8</v>
      </c>
      <c r="AD47" s="95" t="s">
        <v>46</v>
      </c>
    </row>
    <row r="48" spans="1:30" s="4" customFormat="1" ht="13.5" customHeight="1">
      <c r="A48" s="55" t="s">
        <v>94</v>
      </c>
      <c r="B48" s="89">
        <f t="shared" si="14"/>
        <v>23027.180999999997</v>
      </c>
      <c r="C48" s="89">
        <f t="shared" si="14"/>
        <v>40428.601012499996</v>
      </c>
      <c r="D48" s="89">
        <f t="shared" si="15"/>
        <v>21614.581</v>
      </c>
      <c r="E48" s="89">
        <f t="shared" si="15"/>
        <v>37386.39756</v>
      </c>
      <c r="F48" s="90">
        <v>2562.31</v>
      </c>
      <c r="G48" s="91">
        <f t="shared" si="16"/>
        <v>2306.079</v>
      </c>
      <c r="H48" s="70">
        <f t="shared" si="5"/>
        <v>21549.0271</v>
      </c>
      <c r="I48" s="90">
        <v>3125.087</v>
      </c>
      <c r="J48" s="91">
        <f t="shared" si="17"/>
        <v>4500.12528</v>
      </c>
      <c r="K48" s="78">
        <f t="shared" si="6"/>
        <v>192099.09789</v>
      </c>
      <c r="L48" s="90">
        <v>15927.184</v>
      </c>
      <c r="M48" s="91">
        <f t="shared" si="18"/>
        <v>30580.193279999996</v>
      </c>
      <c r="N48" s="78">
        <f t="shared" si="1"/>
        <v>1516777.586688</v>
      </c>
      <c r="O48" s="92"/>
      <c r="P48" s="89">
        <f t="shared" si="19"/>
        <v>1258.0159999999998</v>
      </c>
      <c r="Q48" s="89">
        <f t="shared" si="19"/>
        <v>2402.3133525</v>
      </c>
      <c r="R48" s="90">
        <v>51.723</v>
      </c>
      <c r="S48" s="91">
        <f t="shared" si="20"/>
        <v>50.042002499999995</v>
      </c>
      <c r="T48" s="78">
        <f t="shared" si="21"/>
        <v>362.061</v>
      </c>
      <c r="U48" s="90">
        <v>1206.293</v>
      </c>
      <c r="V48" s="91">
        <f t="shared" si="22"/>
        <v>2352.27135</v>
      </c>
      <c r="W48" s="78">
        <f t="shared" si="3"/>
        <v>116564.09258999999</v>
      </c>
      <c r="X48" s="90">
        <v>150.924</v>
      </c>
      <c r="Y48" s="91">
        <f t="shared" si="23"/>
        <v>599.9229</v>
      </c>
      <c r="Z48" s="78">
        <f t="shared" si="4"/>
        <v>39771.49248</v>
      </c>
      <c r="AA48" s="90">
        <v>3.66</v>
      </c>
      <c r="AB48" s="88">
        <f t="shared" si="24"/>
        <v>39.967200000000005</v>
      </c>
      <c r="AC48" s="81">
        <f t="shared" si="10"/>
        <v>2818.2000000000003</v>
      </c>
      <c r="AD48" s="95" t="s">
        <v>47</v>
      </c>
    </row>
    <row r="49" spans="1:30" s="4" customFormat="1" ht="13.5" customHeight="1">
      <c r="A49" s="55" t="s">
        <v>95</v>
      </c>
      <c r="B49" s="89">
        <f t="shared" si="14"/>
        <v>55614.75200000001</v>
      </c>
      <c r="C49" s="89">
        <f t="shared" si="14"/>
        <v>95628.8335125</v>
      </c>
      <c r="D49" s="89">
        <f t="shared" si="15"/>
        <v>45180.554000000004</v>
      </c>
      <c r="E49" s="89">
        <f t="shared" si="15"/>
        <v>74436.89598</v>
      </c>
      <c r="F49" s="90">
        <v>4604.435</v>
      </c>
      <c r="G49" s="91">
        <f t="shared" si="16"/>
        <v>4143.9915</v>
      </c>
      <c r="H49" s="70">
        <f t="shared" si="5"/>
        <v>38723.298350000005</v>
      </c>
      <c r="I49" s="90">
        <v>15860.925</v>
      </c>
      <c r="J49" s="91">
        <f t="shared" si="17"/>
        <v>22839.732000000004</v>
      </c>
      <c r="K49" s="78">
        <f t="shared" si="6"/>
        <v>974971.0597499999</v>
      </c>
      <c r="L49" s="90">
        <v>24715.194</v>
      </c>
      <c r="M49" s="91">
        <f t="shared" si="18"/>
        <v>47453.17248</v>
      </c>
      <c r="N49" s="78">
        <f t="shared" si="1"/>
        <v>2353677.355008</v>
      </c>
      <c r="O49" s="92"/>
      <c r="P49" s="89">
        <f t="shared" si="19"/>
        <v>9637.471</v>
      </c>
      <c r="Q49" s="89">
        <f t="shared" si="19"/>
        <v>17904.681142500005</v>
      </c>
      <c r="R49" s="90">
        <v>904.211</v>
      </c>
      <c r="S49" s="91">
        <f t="shared" si="20"/>
        <v>874.8241425</v>
      </c>
      <c r="T49" s="78">
        <f t="shared" si="21"/>
        <v>6329.477</v>
      </c>
      <c r="U49" s="90">
        <v>8733.26</v>
      </c>
      <c r="V49" s="91">
        <f t="shared" si="22"/>
        <v>17029.857000000004</v>
      </c>
      <c r="W49" s="78">
        <f t="shared" si="3"/>
        <v>843894.9138</v>
      </c>
      <c r="X49" s="90">
        <v>779.41</v>
      </c>
      <c r="Y49" s="91">
        <f t="shared" si="23"/>
        <v>3098.1547499999997</v>
      </c>
      <c r="Z49" s="78">
        <f t="shared" si="4"/>
        <v>205390.12319999997</v>
      </c>
      <c r="AA49" s="90">
        <v>17.317</v>
      </c>
      <c r="AB49" s="88">
        <f t="shared" si="24"/>
        <v>189.10164</v>
      </c>
      <c r="AC49" s="81">
        <f t="shared" si="10"/>
        <v>13334.09</v>
      </c>
      <c r="AD49" s="95" t="s">
        <v>48</v>
      </c>
    </row>
    <row r="50" spans="1:30" s="4" customFormat="1" ht="13.5" customHeight="1">
      <c r="A50" s="55" t="s">
        <v>96</v>
      </c>
      <c r="B50" s="89">
        <f t="shared" si="14"/>
        <v>5674.808</v>
      </c>
      <c r="C50" s="89">
        <f t="shared" si="14"/>
        <v>10377.16575</v>
      </c>
      <c r="D50" s="89">
        <f t="shared" si="15"/>
        <v>5575.384</v>
      </c>
      <c r="E50" s="89">
        <f t="shared" si="15"/>
        <v>10095.363119999998</v>
      </c>
      <c r="F50" s="90">
        <v>51.108</v>
      </c>
      <c r="G50" s="91">
        <f t="shared" si="16"/>
        <v>45.99719999999999</v>
      </c>
      <c r="H50" s="70">
        <f t="shared" si="5"/>
        <v>429.81827999999996</v>
      </c>
      <c r="I50" s="90">
        <v>1160.925</v>
      </c>
      <c r="J50" s="91">
        <f t="shared" si="17"/>
        <v>1671.732</v>
      </c>
      <c r="K50" s="78">
        <f t="shared" si="6"/>
        <v>71362.05975</v>
      </c>
      <c r="L50" s="90">
        <v>4363.351</v>
      </c>
      <c r="M50" s="91">
        <f t="shared" si="18"/>
        <v>8377.633919999998</v>
      </c>
      <c r="N50" s="78">
        <f t="shared" si="1"/>
        <v>415530.64243199996</v>
      </c>
      <c r="O50" s="92"/>
      <c r="P50" s="89">
        <f t="shared" si="19"/>
        <v>76.441</v>
      </c>
      <c r="Q50" s="89">
        <f t="shared" si="19"/>
        <v>149.05995000000001</v>
      </c>
      <c r="R50" s="90">
        <v>0</v>
      </c>
      <c r="S50" s="91">
        <f t="shared" si="20"/>
        <v>0</v>
      </c>
      <c r="T50" s="78">
        <f t="shared" si="21"/>
        <v>0</v>
      </c>
      <c r="U50" s="90">
        <v>76.441</v>
      </c>
      <c r="V50" s="91">
        <f t="shared" si="22"/>
        <v>149.05995000000001</v>
      </c>
      <c r="W50" s="78">
        <f t="shared" si="3"/>
        <v>7386.49383</v>
      </c>
      <c r="X50" s="90">
        <v>17.024</v>
      </c>
      <c r="Y50" s="91">
        <f t="shared" si="23"/>
        <v>67.6704</v>
      </c>
      <c r="Z50" s="78">
        <f t="shared" si="4"/>
        <v>4486.16448</v>
      </c>
      <c r="AA50" s="90">
        <v>5.959</v>
      </c>
      <c r="AB50" s="88">
        <f t="shared" si="24"/>
        <v>65.07227999999999</v>
      </c>
      <c r="AC50" s="81">
        <f t="shared" si="10"/>
        <v>4588.429999999999</v>
      </c>
      <c r="AD50" s="95" t="s">
        <v>49</v>
      </c>
    </row>
    <row r="51" spans="1:30" s="4" customFormat="1" ht="13.5" customHeight="1">
      <c r="A51" s="55" t="s">
        <v>97</v>
      </c>
      <c r="B51" s="89">
        <f t="shared" si="14"/>
        <v>3627.0529999999994</v>
      </c>
      <c r="C51" s="89">
        <f t="shared" si="14"/>
        <v>7069.836862499999</v>
      </c>
      <c r="D51" s="89">
        <f t="shared" si="15"/>
        <v>2578.596</v>
      </c>
      <c r="E51" s="89">
        <f t="shared" si="15"/>
        <v>4944.939899999999</v>
      </c>
      <c r="F51" s="90">
        <v>3.711</v>
      </c>
      <c r="G51" s="91">
        <f t="shared" si="16"/>
        <v>3.3398999999999996</v>
      </c>
      <c r="H51" s="70">
        <f t="shared" si="5"/>
        <v>31.209509999999998</v>
      </c>
      <c r="I51" s="90">
        <v>4.54</v>
      </c>
      <c r="J51" s="91">
        <f t="shared" si="17"/>
        <v>6.537600000000001</v>
      </c>
      <c r="K51" s="78">
        <f t="shared" si="6"/>
        <v>279.0738</v>
      </c>
      <c r="L51" s="90">
        <v>2570.345</v>
      </c>
      <c r="M51" s="91">
        <f t="shared" si="18"/>
        <v>4935.0624</v>
      </c>
      <c r="N51" s="78">
        <f t="shared" si="1"/>
        <v>244779.09504</v>
      </c>
      <c r="O51" s="92"/>
      <c r="P51" s="89">
        <f t="shared" si="19"/>
        <v>1024.456</v>
      </c>
      <c r="Q51" s="89">
        <f t="shared" si="19"/>
        <v>1997.4209775000004</v>
      </c>
      <c r="R51" s="90">
        <v>0.273</v>
      </c>
      <c r="S51" s="91">
        <f t="shared" si="20"/>
        <v>0.2641275</v>
      </c>
      <c r="T51" s="78">
        <f t="shared" si="21"/>
        <v>1.911</v>
      </c>
      <c r="U51" s="90">
        <v>1024.183</v>
      </c>
      <c r="V51" s="91">
        <f t="shared" si="22"/>
        <v>1997.1568500000003</v>
      </c>
      <c r="W51" s="78">
        <f t="shared" si="3"/>
        <v>98966.80329</v>
      </c>
      <c r="X51" s="90">
        <v>19.383</v>
      </c>
      <c r="Y51" s="91">
        <f t="shared" si="23"/>
        <v>77.04742499999999</v>
      </c>
      <c r="Z51" s="78">
        <f t="shared" si="4"/>
        <v>5107.80816</v>
      </c>
      <c r="AA51" s="90">
        <v>4.618</v>
      </c>
      <c r="AB51" s="88">
        <f t="shared" si="24"/>
        <v>50.428560000000004</v>
      </c>
      <c r="AC51" s="81">
        <f t="shared" si="10"/>
        <v>3555.86</v>
      </c>
      <c r="AD51" s="95" t="s">
        <v>50</v>
      </c>
    </row>
    <row r="52" spans="1:30" s="4" customFormat="1" ht="13.5" customHeight="1">
      <c r="A52" s="55" t="s">
        <v>98</v>
      </c>
      <c r="B52" s="89">
        <f t="shared" si="14"/>
        <v>263.51300000000003</v>
      </c>
      <c r="C52" s="89">
        <f t="shared" si="14"/>
        <v>408.149565</v>
      </c>
      <c r="D52" s="89">
        <f t="shared" si="15"/>
        <v>251.485</v>
      </c>
      <c r="E52" s="89">
        <f t="shared" si="15"/>
        <v>383.09556</v>
      </c>
      <c r="F52" s="90">
        <v>32.018</v>
      </c>
      <c r="G52" s="91">
        <f t="shared" si="16"/>
        <v>28.8162</v>
      </c>
      <c r="H52" s="70">
        <f t="shared" si="5"/>
        <v>269.27138</v>
      </c>
      <c r="I52" s="90">
        <v>139.786</v>
      </c>
      <c r="J52" s="91">
        <f t="shared" si="17"/>
        <v>201.29184</v>
      </c>
      <c r="K52" s="78">
        <f t="shared" si="6"/>
        <v>8592.64542</v>
      </c>
      <c r="L52" s="90">
        <v>79.681</v>
      </c>
      <c r="M52" s="91">
        <f t="shared" si="18"/>
        <v>152.98752</v>
      </c>
      <c r="N52" s="78">
        <f t="shared" si="1"/>
        <v>7588.180992</v>
      </c>
      <c r="O52" s="92"/>
      <c r="P52" s="89">
        <f t="shared" si="19"/>
        <v>11.515</v>
      </c>
      <c r="Q52" s="89">
        <f t="shared" si="19"/>
        <v>22.452285</v>
      </c>
      <c r="R52" s="90">
        <v>0.002</v>
      </c>
      <c r="S52" s="91">
        <f t="shared" si="20"/>
        <v>0.001935</v>
      </c>
      <c r="T52" s="78">
        <f t="shared" si="21"/>
        <v>0.014</v>
      </c>
      <c r="U52" s="90">
        <v>11.513</v>
      </c>
      <c r="V52" s="91">
        <f t="shared" si="22"/>
        <v>22.45035</v>
      </c>
      <c r="W52" s="78">
        <f t="shared" si="3"/>
        <v>1112.50119</v>
      </c>
      <c r="X52" s="90">
        <v>0.432</v>
      </c>
      <c r="Y52" s="91">
        <f t="shared" si="23"/>
        <v>1.7172</v>
      </c>
      <c r="Z52" s="78">
        <f t="shared" si="4"/>
        <v>113.84064</v>
      </c>
      <c r="AA52" s="90">
        <v>0.081</v>
      </c>
      <c r="AB52" s="88">
        <f t="shared" si="24"/>
        <v>0.8845200000000001</v>
      </c>
      <c r="AC52" s="81">
        <f t="shared" si="10"/>
        <v>62.370000000000005</v>
      </c>
      <c r="AD52" s="95" t="s">
        <v>51</v>
      </c>
    </row>
    <row r="53" spans="1:30" s="4" customFormat="1" ht="12" customHeight="1">
      <c r="A53" s="94"/>
      <c r="B53" s="89"/>
      <c r="C53" s="89"/>
      <c r="D53" s="89"/>
      <c r="E53" s="89"/>
      <c r="F53" s="90"/>
      <c r="G53" s="91"/>
      <c r="H53" s="70">
        <f t="shared" si="5"/>
        <v>0</v>
      </c>
      <c r="I53" s="90"/>
      <c r="J53" s="91"/>
      <c r="K53" s="78">
        <f t="shared" si="6"/>
        <v>0</v>
      </c>
      <c r="L53" s="90"/>
      <c r="M53" s="91"/>
      <c r="N53" s="78">
        <f t="shared" si="1"/>
        <v>0</v>
      </c>
      <c r="O53" s="92"/>
      <c r="P53" s="89"/>
      <c r="Q53" s="89"/>
      <c r="R53" s="90"/>
      <c r="S53" s="91"/>
      <c r="T53" s="78"/>
      <c r="U53" s="90"/>
      <c r="V53" s="91"/>
      <c r="W53" s="78">
        <f t="shared" si="3"/>
        <v>0</v>
      </c>
      <c r="X53" s="90"/>
      <c r="Y53" s="91"/>
      <c r="Z53" s="78">
        <f t="shared" si="4"/>
        <v>0</v>
      </c>
      <c r="AA53" s="90"/>
      <c r="AB53" s="88"/>
      <c r="AC53" s="81">
        <f t="shared" si="10"/>
        <v>0</v>
      </c>
      <c r="AD53" s="95"/>
    </row>
    <row r="54" spans="1:30" s="4" customFormat="1" ht="13.5" customHeight="1">
      <c r="A54" s="55" t="s">
        <v>99</v>
      </c>
      <c r="B54" s="89">
        <f aca="true" t="shared" si="25" ref="B54:C58">SUM(D54,P54,X54,AA54)</f>
        <v>44.416999999999994</v>
      </c>
      <c r="C54" s="89">
        <f t="shared" si="25"/>
        <v>87.40206</v>
      </c>
      <c r="D54" s="89">
        <f aca="true" t="shared" si="26" ref="D54:E58">SUM(F54,I54,L54)</f>
        <v>42.352</v>
      </c>
      <c r="E54" s="89">
        <f t="shared" si="26"/>
        <v>81.17232</v>
      </c>
      <c r="F54" s="90">
        <v>0</v>
      </c>
      <c r="G54" s="91">
        <f>F54*1.5*0.6</f>
        <v>0</v>
      </c>
      <c r="H54" s="70">
        <f t="shared" si="5"/>
        <v>0</v>
      </c>
      <c r="I54" s="90">
        <v>0.299</v>
      </c>
      <c r="J54" s="91">
        <f>I54*1.8*0.8</f>
        <v>0.43056000000000005</v>
      </c>
      <c r="K54" s="78">
        <f t="shared" si="6"/>
        <v>18.37953</v>
      </c>
      <c r="L54" s="90">
        <v>42.053</v>
      </c>
      <c r="M54" s="91">
        <f>L54*2.4*0.8</f>
        <v>80.74176</v>
      </c>
      <c r="N54" s="78">
        <f t="shared" si="1"/>
        <v>4004.791296</v>
      </c>
      <c r="O54" s="92"/>
      <c r="P54" s="89">
        <f aca="true" t="shared" si="27" ref="P54:Q58">SUM(R54,U54)</f>
        <v>1.567</v>
      </c>
      <c r="Q54" s="89">
        <f t="shared" si="27"/>
        <v>3.05565</v>
      </c>
      <c r="R54" s="90">
        <v>0</v>
      </c>
      <c r="S54" s="91">
        <f>R54*1.5*0.645</f>
        <v>0</v>
      </c>
      <c r="T54" s="78">
        <f>R54*7</f>
        <v>0</v>
      </c>
      <c r="U54" s="90">
        <v>1.567</v>
      </c>
      <c r="V54" s="91">
        <f>U54*2.6*0.75</f>
        <v>3.05565</v>
      </c>
      <c r="W54" s="78">
        <f t="shared" si="3"/>
        <v>151.41921</v>
      </c>
      <c r="X54" s="90">
        <v>0.326</v>
      </c>
      <c r="Y54" s="91">
        <f>X54*5.3*0.75</f>
        <v>1.29585</v>
      </c>
      <c r="Z54" s="78">
        <f t="shared" si="4"/>
        <v>85.90751999999999</v>
      </c>
      <c r="AA54" s="90">
        <v>0.172</v>
      </c>
      <c r="AB54" s="88">
        <f>AA54*14*0.78</f>
        <v>1.87824</v>
      </c>
      <c r="AC54" s="81">
        <f t="shared" si="10"/>
        <v>132.44</v>
      </c>
      <c r="AD54" s="95" t="s">
        <v>52</v>
      </c>
    </row>
    <row r="55" spans="1:30" s="4" customFormat="1" ht="13.5" customHeight="1">
      <c r="A55" s="55" t="s">
        <v>100</v>
      </c>
      <c r="B55" s="89">
        <f t="shared" si="25"/>
        <v>395.38100000000003</v>
      </c>
      <c r="C55" s="89">
        <f t="shared" si="25"/>
        <v>721.88148</v>
      </c>
      <c r="D55" s="89">
        <f t="shared" si="26"/>
        <v>360.942</v>
      </c>
      <c r="E55" s="89">
        <f t="shared" si="26"/>
        <v>597.55164</v>
      </c>
      <c r="F55" s="90">
        <v>6.406</v>
      </c>
      <c r="G55" s="91">
        <f>F55*1.5*0.6</f>
        <v>5.7654</v>
      </c>
      <c r="H55" s="70">
        <f t="shared" si="5"/>
        <v>53.87446</v>
      </c>
      <c r="I55" s="90">
        <v>185.256</v>
      </c>
      <c r="J55" s="91">
        <f>I55*1.8*0.8</f>
        <v>266.76864</v>
      </c>
      <c r="K55" s="78">
        <f t="shared" si="6"/>
        <v>11387.68632</v>
      </c>
      <c r="L55" s="90">
        <v>169.28</v>
      </c>
      <c r="M55" s="91">
        <f>L55*2.4*0.8</f>
        <v>325.0176</v>
      </c>
      <c r="N55" s="78">
        <f t="shared" si="1"/>
        <v>16120.87296</v>
      </c>
      <c r="O55" s="92"/>
      <c r="P55" s="89">
        <f t="shared" si="27"/>
        <v>21.176000000000002</v>
      </c>
      <c r="Q55" s="89">
        <f t="shared" si="27"/>
        <v>35.90517</v>
      </c>
      <c r="R55" s="90">
        <v>5.484</v>
      </c>
      <c r="S55" s="91">
        <f>R55*1.5*0.645</f>
        <v>5.30577</v>
      </c>
      <c r="T55" s="78">
        <f>R55*7</f>
        <v>38.388</v>
      </c>
      <c r="U55" s="90">
        <v>15.692</v>
      </c>
      <c r="V55" s="91">
        <f>U55*2.6*0.75</f>
        <v>30.5994</v>
      </c>
      <c r="W55" s="78">
        <f t="shared" si="3"/>
        <v>1516.3179599999999</v>
      </c>
      <c r="X55" s="90">
        <v>8.122</v>
      </c>
      <c r="Y55" s="91">
        <f>X55*5.3*0.75</f>
        <v>32.284949999999995</v>
      </c>
      <c r="Z55" s="78">
        <f t="shared" si="4"/>
        <v>2140.30944</v>
      </c>
      <c r="AA55" s="90">
        <v>5.141</v>
      </c>
      <c r="AB55" s="88">
        <f>AA55*14*0.78</f>
        <v>56.139720000000004</v>
      </c>
      <c r="AC55" s="81">
        <f t="shared" si="10"/>
        <v>3958.57</v>
      </c>
      <c r="AD55" s="95" t="s">
        <v>53</v>
      </c>
    </row>
    <row r="56" spans="1:30" s="4" customFormat="1" ht="13.5" customHeight="1">
      <c r="A56" s="55" t="s">
        <v>101</v>
      </c>
      <c r="B56" s="89">
        <f t="shared" si="25"/>
        <v>81.895</v>
      </c>
      <c r="C56" s="89">
        <f t="shared" si="25"/>
        <v>163.54537500000004</v>
      </c>
      <c r="D56" s="89">
        <f t="shared" si="26"/>
        <v>59.46</v>
      </c>
      <c r="E56" s="89">
        <f t="shared" si="26"/>
        <v>109.83744000000002</v>
      </c>
      <c r="F56" s="90">
        <v>0</v>
      </c>
      <c r="G56" s="91">
        <f>F56*1.5*0.6</f>
        <v>0</v>
      </c>
      <c r="H56" s="70">
        <f t="shared" si="5"/>
        <v>0</v>
      </c>
      <c r="I56" s="90">
        <v>9.012</v>
      </c>
      <c r="J56" s="91">
        <f>I56*1.8*0.8</f>
        <v>12.977280000000002</v>
      </c>
      <c r="K56" s="78">
        <f t="shared" si="6"/>
        <v>553.9676400000001</v>
      </c>
      <c r="L56" s="90">
        <v>50.448</v>
      </c>
      <c r="M56" s="91">
        <f>L56*2.4*0.8</f>
        <v>96.86016000000001</v>
      </c>
      <c r="N56" s="78">
        <f t="shared" si="1"/>
        <v>4804.263936</v>
      </c>
      <c r="O56" s="92"/>
      <c r="P56" s="89">
        <f t="shared" si="27"/>
        <v>14.922999999999998</v>
      </c>
      <c r="Q56" s="89">
        <f t="shared" si="27"/>
        <v>22.701810000000002</v>
      </c>
      <c r="R56" s="90">
        <v>6.512</v>
      </c>
      <c r="S56" s="91">
        <f>R56*1.5*0.645</f>
        <v>6.3003599999999995</v>
      </c>
      <c r="T56" s="78">
        <f>R56*7</f>
        <v>45.583999999999996</v>
      </c>
      <c r="U56" s="90">
        <v>8.411</v>
      </c>
      <c r="V56" s="91">
        <f>U56*2.6*0.75</f>
        <v>16.40145</v>
      </c>
      <c r="W56" s="78">
        <f t="shared" si="3"/>
        <v>812.75493</v>
      </c>
      <c r="X56" s="90">
        <v>7.347</v>
      </c>
      <c r="Y56" s="91">
        <f>X56*5.3*0.75</f>
        <v>29.204325000000004</v>
      </c>
      <c r="Z56" s="78">
        <f t="shared" si="4"/>
        <v>1936.08144</v>
      </c>
      <c r="AA56" s="90">
        <v>0.165</v>
      </c>
      <c r="AB56" s="88">
        <f>AA56*14*0.78</f>
        <v>1.8018</v>
      </c>
      <c r="AC56" s="81">
        <f t="shared" si="10"/>
        <v>127.05000000000001</v>
      </c>
      <c r="AD56" s="95" t="s">
        <v>54</v>
      </c>
    </row>
    <row r="57" spans="1:30" s="4" customFormat="1" ht="13.5" customHeight="1">
      <c r="A57" s="55" t="s">
        <v>102</v>
      </c>
      <c r="B57" s="89">
        <f t="shared" si="25"/>
        <v>98.191</v>
      </c>
      <c r="C57" s="89">
        <f t="shared" si="25"/>
        <v>171.587355</v>
      </c>
      <c r="D57" s="89">
        <f t="shared" si="26"/>
        <v>97.059</v>
      </c>
      <c r="E57" s="89">
        <f t="shared" si="26"/>
        <v>168.91356000000002</v>
      </c>
      <c r="F57" s="90">
        <v>10.694</v>
      </c>
      <c r="G57" s="91">
        <f>F57*1.5*0.6</f>
        <v>9.6246</v>
      </c>
      <c r="H57" s="70">
        <f t="shared" si="5"/>
        <v>89.93654000000001</v>
      </c>
      <c r="I57" s="90">
        <v>13.608</v>
      </c>
      <c r="J57" s="91">
        <f>I57*1.8*0.8</f>
        <v>19.595520000000004</v>
      </c>
      <c r="K57" s="78">
        <f t="shared" si="6"/>
        <v>836.48376</v>
      </c>
      <c r="L57" s="90">
        <v>72.757</v>
      </c>
      <c r="M57" s="91">
        <f>L57*2.4*0.8</f>
        <v>139.69344</v>
      </c>
      <c r="N57" s="78">
        <f t="shared" si="1"/>
        <v>6928.794624</v>
      </c>
      <c r="O57" s="92"/>
      <c r="P57" s="89">
        <f t="shared" si="27"/>
        <v>1.008</v>
      </c>
      <c r="Q57" s="89">
        <f t="shared" si="27"/>
        <v>1.9656</v>
      </c>
      <c r="R57" s="97">
        <v>0</v>
      </c>
      <c r="S57" s="91">
        <f>R57*1.5*0.645</f>
        <v>0</v>
      </c>
      <c r="T57" s="78">
        <f>R57*7</f>
        <v>0</v>
      </c>
      <c r="U57" s="90">
        <v>1.008</v>
      </c>
      <c r="V57" s="91">
        <f>U57*2.6*0.75</f>
        <v>1.9656</v>
      </c>
      <c r="W57" s="78">
        <f t="shared" si="3"/>
        <v>97.40303999999999</v>
      </c>
      <c r="X57" s="90">
        <v>0.093</v>
      </c>
      <c r="Y57" s="91">
        <f>X57*5.3*0.75</f>
        <v>0.369675</v>
      </c>
      <c r="Z57" s="78">
        <f t="shared" si="4"/>
        <v>24.50736</v>
      </c>
      <c r="AA57" s="90">
        <v>0.031</v>
      </c>
      <c r="AB57" s="88">
        <f>AA57*14*0.78</f>
        <v>0.33852</v>
      </c>
      <c r="AC57" s="81">
        <f t="shared" si="10"/>
        <v>23.87</v>
      </c>
      <c r="AD57" s="95" t="s">
        <v>55</v>
      </c>
    </row>
    <row r="58" spans="1:30" s="4" customFormat="1" ht="13.5" customHeight="1">
      <c r="A58" s="55" t="s">
        <v>103</v>
      </c>
      <c r="B58" s="89">
        <f t="shared" si="25"/>
        <v>4341.420000000001</v>
      </c>
      <c r="C58" s="89">
        <f t="shared" si="25"/>
        <v>6342.4759125</v>
      </c>
      <c r="D58" s="89">
        <f t="shared" si="26"/>
        <v>4341.342000000001</v>
      </c>
      <c r="E58" s="89">
        <f t="shared" si="26"/>
        <v>6342.34248</v>
      </c>
      <c r="F58" s="90">
        <v>54.164</v>
      </c>
      <c r="G58" s="91">
        <f>F58*1.5*0.6</f>
        <v>48.747600000000006</v>
      </c>
      <c r="H58" s="70">
        <f t="shared" si="5"/>
        <v>455.51924</v>
      </c>
      <c r="I58" s="90">
        <v>4037.056</v>
      </c>
      <c r="J58" s="91">
        <f>I58*1.8*0.8</f>
        <v>5813.360640000001</v>
      </c>
      <c r="K58" s="78">
        <f t="shared" si="6"/>
        <v>248157.83232</v>
      </c>
      <c r="L58" s="90">
        <v>250.122</v>
      </c>
      <c r="M58" s="91">
        <f>L58*2.4*0.8</f>
        <v>480.23424000000006</v>
      </c>
      <c r="N58" s="78">
        <f t="shared" si="1"/>
        <v>23819.618304</v>
      </c>
      <c r="O58" s="92"/>
      <c r="P58" s="89">
        <f t="shared" si="27"/>
        <v>0.078</v>
      </c>
      <c r="Q58" s="89">
        <f t="shared" si="27"/>
        <v>0.1334325</v>
      </c>
      <c r="R58" s="90">
        <v>0.019</v>
      </c>
      <c r="S58" s="91">
        <f>R58*1.5*0.645</f>
        <v>0.0183825</v>
      </c>
      <c r="T58" s="78">
        <f>R58*7</f>
        <v>0.133</v>
      </c>
      <c r="U58" s="90">
        <v>0.059</v>
      </c>
      <c r="V58" s="91">
        <f>U58*2.6*0.75</f>
        <v>0.11505000000000001</v>
      </c>
      <c r="W58" s="78">
        <f t="shared" si="3"/>
        <v>5.701169999999999</v>
      </c>
      <c r="X58" s="90">
        <v>0</v>
      </c>
      <c r="Y58" s="91">
        <f>X58*5.3*0.75</f>
        <v>0</v>
      </c>
      <c r="Z58" s="78">
        <f t="shared" si="4"/>
        <v>0</v>
      </c>
      <c r="AA58" s="90">
        <v>0</v>
      </c>
      <c r="AB58" s="88">
        <f>AA58*14*0.78</f>
        <v>0</v>
      </c>
      <c r="AC58" s="81">
        <f t="shared" si="10"/>
        <v>0</v>
      </c>
      <c r="AD58" s="95" t="s">
        <v>56</v>
      </c>
    </row>
    <row r="59" spans="1:30" s="4" customFormat="1" ht="4.5" customHeight="1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26"/>
      <c r="O59" s="26"/>
      <c r="P59" s="99"/>
      <c r="Q59" s="99"/>
      <c r="R59" s="100"/>
      <c r="S59" s="99"/>
      <c r="T59" s="99"/>
      <c r="U59" s="99"/>
      <c r="V59" s="99"/>
      <c r="W59" s="99"/>
      <c r="X59" s="100"/>
      <c r="Y59" s="99"/>
      <c r="Z59" s="99"/>
      <c r="AA59" s="99"/>
      <c r="AB59" s="101"/>
      <c r="AC59" s="99"/>
      <c r="AD59" s="102"/>
    </row>
    <row r="60" spans="1:16" s="4" customFormat="1" ht="10.5" customHeight="1">
      <c r="A60" s="103" t="s">
        <v>104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03" t="s">
        <v>105</v>
      </c>
    </row>
    <row r="61" spans="1:16" s="4" customFormat="1" ht="10.5" customHeight="1">
      <c r="A61" s="104" t="s">
        <v>106</v>
      </c>
      <c r="O61" s="26"/>
      <c r="P61" s="104" t="s">
        <v>107</v>
      </c>
    </row>
    <row r="62" spans="1:18" s="4" customFormat="1" ht="10.5" customHeight="1">
      <c r="A62" s="104" t="s">
        <v>108</v>
      </c>
      <c r="O62" s="26"/>
      <c r="P62" s="4" t="s">
        <v>109</v>
      </c>
      <c r="R62" s="105"/>
    </row>
    <row r="63" spans="1:18" s="4" customFormat="1" ht="10.5" customHeight="1">
      <c r="A63" s="104" t="s">
        <v>110</v>
      </c>
      <c r="O63" s="26"/>
      <c r="P63" s="104" t="s">
        <v>111</v>
      </c>
      <c r="R63" s="105"/>
    </row>
    <row r="64" spans="1:16" s="4" customFormat="1" ht="10.5" customHeight="1">
      <c r="A64" s="106" t="s">
        <v>112</v>
      </c>
      <c r="O64" s="26"/>
      <c r="P64" s="104" t="s">
        <v>113</v>
      </c>
    </row>
    <row r="65" spans="1:16" s="4" customFormat="1" ht="10.5" customHeight="1">
      <c r="A65" s="2"/>
      <c r="O65" s="26"/>
      <c r="P65" s="107" t="s">
        <v>114</v>
      </c>
    </row>
    <row r="66" ht="10.5" customHeight="1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</sheetData>
  <printOptions/>
  <pageMargins left="0.31496062992125984" right="0.31496062992125984" top="0.5511811023622047" bottom="0.7874015748031497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2003-06-25T08:13:27Z</dcterms:created>
  <dcterms:modified xsi:type="dcterms:W3CDTF">2003-06-25T08:13:27Z</dcterms:modified>
  <cp:category/>
  <cp:version/>
  <cp:contentType/>
  <cp:contentStatus/>
</cp:coreProperties>
</file>